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Gergő\Desktop\Kozgyules\"/>
    </mc:Choice>
  </mc:AlternateContent>
  <bookViews>
    <workbookView xWindow="0" yWindow="0" windowWidth="20490" windowHeight="7755" tabRatio="500"/>
  </bookViews>
  <sheets>
    <sheet name="kiadások" sheetId="1" r:id="rId1"/>
    <sheet name="Kiadások csoportositva" sheetId="2" r:id="rId2"/>
    <sheet name="kiadások pivot" sheetId="6" r:id="rId3"/>
    <sheet name="bevételek" sheetId="3" r:id="rId4"/>
  </sheets>
  <calcPr calcId="152511" iterateDelta="1E-4"/>
  <pivotCaches>
    <pivotCache cacheId="0" r:id="rId5"/>
  </pivotCaches>
</workbook>
</file>

<file path=xl/calcChain.xml><?xml version="1.0" encoding="utf-8"?>
<calcChain xmlns="http://schemas.openxmlformats.org/spreadsheetml/2006/main">
  <c r="D7" i="3" l="1"/>
  <c r="F7" i="3" s="1"/>
  <c r="A14" i="2" l="1"/>
  <c r="B14" i="2" s="1"/>
  <c r="A13" i="2"/>
  <c r="D13" i="2" s="1"/>
  <c r="A12" i="2"/>
  <c r="B12" i="2" s="1"/>
  <c r="A11" i="2"/>
  <c r="D11" i="2" s="1"/>
  <c r="A10" i="2"/>
  <c r="C10" i="2" s="1"/>
  <c r="A9" i="2"/>
  <c r="A8" i="2"/>
  <c r="D8" i="2" s="1"/>
  <c r="A7" i="2"/>
  <c r="D7" i="2" s="1"/>
  <c r="A6" i="2"/>
  <c r="B6" i="2" s="1"/>
  <c r="B10" i="2"/>
  <c r="D9" i="2"/>
  <c r="C9" i="2"/>
  <c r="B9" i="2"/>
  <c r="D5" i="2"/>
  <c r="C5" i="2"/>
  <c r="B5" i="2"/>
  <c r="A5" i="2"/>
  <c r="A4" i="2"/>
  <c r="C4" i="2" s="1"/>
  <c r="D10" i="2"/>
  <c r="F101" i="1"/>
  <c r="F100" i="1"/>
  <c r="F99" i="1"/>
  <c r="F98" i="1"/>
  <c r="F97" i="1"/>
  <c r="F96" i="1"/>
  <c r="F95" i="1"/>
  <c r="F93" i="1"/>
  <c r="F92" i="1"/>
  <c r="F91" i="1"/>
  <c r="F90" i="1"/>
  <c r="F112" i="1"/>
  <c r="F111" i="1"/>
  <c r="F110" i="1"/>
  <c r="F109" i="1"/>
  <c r="F108" i="1"/>
  <c r="F107" i="1"/>
  <c r="F106" i="1"/>
  <c r="F104" i="1"/>
  <c r="F103" i="1"/>
  <c r="C133" i="1"/>
  <c r="F130" i="1"/>
  <c r="D4" i="2" l="1"/>
  <c r="D14" i="2"/>
  <c r="C14" i="2"/>
  <c r="B13" i="2"/>
  <c r="C13" i="2"/>
  <c r="D12" i="2"/>
  <c r="C11" i="2"/>
  <c r="B11" i="2"/>
  <c r="B8" i="2"/>
  <c r="C8" i="2"/>
  <c r="E9" i="2"/>
  <c r="E5" i="2"/>
  <c r="E10" i="2"/>
  <c r="C7" i="2"/>
  <c r="B7" i="2"/>
  <c r="D6" i="2"/>
  <c r="F133" i="1"/>
  <c r="F134" i="1"/>
  <c r="F137" i="1"/>
  <c r="F136" i="1"/>
  <c r="F144" i="1"/>
  <c r="F145" i="1"/>
  <c r="F147" i="1"/>
  <c r="F149" i="1"/>
  <c r="F152" i="1"/>
  <c r="F146" i="1"/>
  <c r="F141" i="1"/>
  <c r="F128" i="1"/>
  <c r="F129" i="1"/>
  <c r="C12" i="2" s="1"/>
  <c r="F131" i="1"/>
  <c r="F127" i="1"/>
  <c r="D9" i="3"/>
  <c r="D27" i="3" s="1"/>
  <c r="C126" i="1"/>
  <c r="F126" i="1" s="1"/>
  <c r="F115" i="1"/>
  <c r="F117" i="1"/>
  <c r="F50" i="1"/>
  <c r="F76" i="1"/>
  <c r="F81" i="1"/>
  <c r="F75" i="1"/>
  <c r="E13" i="2" l="1"/>
  <c r="E12" i="2"/>
  <c r="E14" i="2"/>
  <c r="E11" i="2"/>
  <c r="E8" i="2"/>
  <c r="E7" i="2"/>
  <c r="F73" i="1"/>
  <c r="F77" i="1"/>
  <c r="F78" i="1"/>
  <c r="F79" i="1"/>
  <c r="F80" i="1"/>
  <c r="F82" i="1"/>
  <c r="F83" i="1"/>
  <c r="F84" i="1"/>
  <c r="F74" i="1"/>
  <c r="F72" i="1"/>
  <c r="F71" i="1"/>
  <c r="F70" i="1"/>
  <c r="F69" i="1"/>
  <c r="F68" i="1"/>
  <c r="F67" i="1"/>
  <c r="F66" i="1"/>
  <c r="F65" i="1"/>
  <c r="F64" i="1"/>
  <c r="F63" i="1"/>
  <c r="F62" i="1"/>
  <c r="F61" i="1"/>
  <c r="F60" i="1"/>
  <c r="F59" i="1"/>
  <c r="C46" i="1"/>
  <c r="F46" i="1" s="1"/>
  <c r="C45" i="1"/>
  <c r="F45" i="1" s="1"/>
  <c r="F41" i="1"/>
  <c r="F39" i="1"/>
  <c r="F37" i="1"/>
  <c r="F36" i="1"/>
  <c r="C35" i="1"/>
  <c r="F35" i="1" s="1"/>
  <c r="C32" i="1"/>
  <c r="F32" i="1" s="1"/>
  <c r="C29" i="1"/>
  <c r="F29" i="1" s="1"/>
  <c r="C31" i="1"/>
  <c r="F31" i="1" s="1"/>
  <c r="C28" i="1"/>
  <c r="F28" i="1" s="1"/>
  <c r="F33" i="1"/>
  <c r="F44" i="1"/>
  <c r="F43" i="1"/>
  <c r="F34" i="1"/>
  <c r="F27" i="1"/>
  <c r="F26" i="1"/>
  <c r="F25" i="1"/>
  <c r="F24" i="1"/>
  <c r="F23" i="1"/>
  <c r="F22" i="1"/>
  <c r="F20" i="1"/>
  <c r="F19" i="1"/>
  <c r="F21" i="1"/>
  <c r="C6" i="2" s="1"/>
  <c r="E6" i="2" s="1"/>
  <c r="F18" i="1"/>
  <c r="F10" i="1"/>
  <c r="F9" i="1"/>
  <c r="F8" i="1"/>
  <c r="F7" i="1"/>
  <c r="F6" i="1"/>
  <c r="F5" i="1"/>
  <c r="D19" i="3" l="1"/>
  <c r="D18" i="3"/>
  <c r="D17" i="3"/>
  <c r="D16" i="3"/>
  <c r="D15" i="3"/>
  <c r="D14" i="3"/>
  <c r="D20" i="3" s="1"/>
  <c r="D28" i="3" s="1"/>
  <c r="D8" i="3"/>
  <c r="D26" i="3" s="1"/>
  <c r="B7" i="3"/>
  <c r="B4" i="1" s="1"/>
  <c r="F4" i="1" s="1"/>
  <c r="B4" i="2" s="1"/>
  <c r="E4" i="2" s="1"/>
  <c r="D6" i="3"/>
  <c r="D5" i="3"/>
  <c r="D4" i="3"/>
  <c r="D3" i="3"/>
  <c r="F155" i="1"/>
  <c r="F153" i="1"/>
  <c r="F151" i="1"/>
  <c r="F150" i="1"/>
  <c r="F143" i="1"/>
  <c r="F142" i="1"/>
  <c r="F140" i="1"/>
  <c r="F139" i="1"/>
  <c r="F138" i="1"/>
  <c r="F135" i="1"/>
  <c r="F125" i="1"/>
  <c r="F124" i="1"/>
  <c r="F122" i="1"/>
  <c r="F121" i="1"/>
  <c r="F47" i="1"/>
  <c r="F48" i="1"/>
  <c r="F120" i="1"/>
  <c r="F119" i="1"/>
  <c r="F118" i="1"/>
  <c r="F116" i="1"/>
  <c r="F114" i="1"/>
  <c r="F57" i="1"/>
  <c r="F56" i="1"/>
  <c r="F55" i="1"/>
  <c r="F54" i="1"/>
  <c r="F53" i="1"/>
  <c r="F52" i="1"/>
  <c r="F30" i="1"/>
  <c r="B14" i="1"/>
  <c r="F14" i="1" s="1"/>
  <c r="F12" i="1"/>
  <c r="F11" i="1"/>
  <c r="B159" i="1" l="1"/>
  <c r="D24" i="3" s="1"/>
  <c r="D31" i="3"/>
  <c r="D25" i="3"/>
  <c r="D29" i="3"/>
  <c r="C15" i="2"/>
  <c r="D15" i="2" l="1"/>
  <c r="D11" i="3"/>
  <c r="D30" i="3"/>
  <c r="D32" i="3" s="1"/>
  <c r="B15" i="2"/>
  <c r="E15" i="2" l="1"/>
  <c r="F5" i="2" l="1"/>
  <c r="F6" i="2"/>
  <c r="F7" i="2"/>
  <c r="F8" i="2"/>
  <c r="F4" i="2"/>
  <c r="F9" i="2"/>
  <c r="F10" i="2"/>
  <c r="F11" i="2"/>
  <c r="F12" i="2"/>
  <c r="F14" i="2"/>
  <c r="F13" i="2"/>
  <c r="F15" i="2" l="1"/>
</calcChain>
</file>

<file path=xl/sharedStrings.xml><?xml version="1.0" encoding="utf-8"?>
<sst xmlns="http://schemas.openxmlformats.org/spreadsheetml/2006/main" count="963" uniqueCount="388">
  <si>
    <t>Tábori költségvetés - Nagytábor 2017</t>
  </si>
  <si>
    <t>Tétel</t>
  </si>
  <si>
    <t>Darabszám</t>
  </si>
  <si>
    <t>Egységár (EUR)</t>
  </si>
  <si>
    <t>Összeg</t>
  </si>
  <si>
    <t>Megjegyzés</t>
  </si>
  <si>
    <t>Konyha</t>
  </si>
  <si>
    <t>Étkezés</t>
  </si>
  <si>
    <t>fő/nap</t>
  </si>
  <si>
    <t>KELL</t>
  </si>
  <si>
    <t>4 ebéd + 3,5 vacsora + 2,5 reggeli</t>
  </si>
  <si>
    <t>PB gázpalackok 10 kg</t>
  </si>
  <si>
    <t>db</t>
  </si>
  <si>
    <t>OPCIÓ</t>
  </si>
  <si>
    <t>komplett</t>
  </si>
  <si>
    <t>Nagyedények fedővel</t>
  </si>
  <si>
    <t>ELHAGYHATÓ</t>
  </si>
  <si>
    <t>Apróbb fogyóeszközök</t>
  </si>
  <si>
    <t xml:space="preserve">Autóbuszbérlés </t>
  </si>
  <si>
    <t>km</t>
  </si>
  <si>
    <t>110km távolság, 550 embert kellene hozni, tabor elejen es vegen, 12 fordulo, ez kell 2x</t>
  </si>
  <si>
    <t>fő</t>
  </si>
  <si>
    <t>Bérletek</t>
  </si>
  <si>
    <t>nap</t>
  </si>
  <si>
    <t>Teherautó, traktor bérlés</t>
  </si>
  <si>
    <t>Ha vásárolunk sajátot, akkor ez nem kell</t>
  </si>
  <si>
    <t>Furgon bérlés</t>
  </si>
  <si>
    <t>hét</t>
  </si>
  <si>
    <t>Hűtőkocsi bérlés</t>
  </si>
  <si>
    <t>legutóbb volt ingyen, most is jó lenne megbulizni</t>
  </si>
  <si>
    <t>Táborhely bérlés</t>
  </si>
  <si>
    <t>terület</t>
  </si>
  <si>
    <t>Partisátor bérlés</t>
  </si>
  <si>
    <t>db/nap</t>
  </si>
  <si>
    <t>ezt talán tudjuk oldani szövetségiből</t>
  </si>
  <si>
    <t>Kihangosítás</t>
  </si>
  <si>
    <t>Meszotól, vagy saját felszereléssel</t>
  </si>
  <si>
    <t>Színpad</t>
  </si>
  <si>
    <t>oldható szövetségiből valószínűleg</t>
  </si>
  <si>
    <t>Üzemanyag</t>
  </si>
  <si>
    <t>liter</t>
  </si>
  <si>
    <t>Konténerek szállitása</t>
  </si>
  <si>
    <t>Vízdíj</t>
  </si>
  <si>
    <t>m3</t>
  </si>
  <si>
    <t>Villanyáram díja</t>
  </si>
  <si>
    <t>Elsősegély kistáskák</t>
  </si>
  <si>
    <t>Remélhetőleg megvannak az előző nagytáborosak.</t>
  </si>
  <si>
    <t>Elsősegélytáska</t>
  </si>
  <si>
    <t>Gyógyszerek</t>
  </si>
  <si>
    <t>gyógyszerek, kötszerek, stb. A tobbit tamogatasbol probaljuk osszeszedni. Az altáborok ingyen hozzák.</t>
  </si>
  <si>
    <t>Hűtőtáska elektromos</t>
  </si>
  <si>
    <t>autóhoz, szivargyújtóval csatlakoztatva</t>
  </si>
  <si>
    <t>Ágyak</t>
  </si>
  <si>
    <t>Remélhetőleg megvannak az előző nagytáborosak. A Szepsi csapat tud kölcsönözni</t>
  </si>
  <si>
    <t>Készenlét – mentő</t>
  </si>
  <si>
    <t>Sacc, árat igyekszem kideriteni</t>
  </si>
  <si>
    <t>Szerelvények</t>
  </si>
  <si>
    <t>alkalom</t>
  </si>
  <si>
    <t>kiszállás, vízóra(k) bérlete és beszerelése</t>
  </si>
  <si>
    <t>darab</t>
  </si>
  <si>
    <t>Adóvevők</t>
  </si>
  <si>
    <t>csomag</t>
  </si>
  <si>
    <t>Facebook reklám támogatóknak</t>
  </si>
  <si>
    <t>kampány</t>
  </si>
  <si>
    <t>További fogyóeszközök</t>
  </si>
  <si>
    <t>Tábori felszerelés</t>
  </si>
  <si>
    <t>Kötözőmadzag 5 kg</t>
  </si>
  <si>
    <t>tekercs</t>
  </si>
  <si>
    <t>3 db x 6 altábor + 3 db törzs + GH</t>
  </si>
  <si>
    <t>Petróleum</t>
  </si>
  <si>
    <t>4 l x 4 altabor + 3 l törzs</t>
  </si>
  <si>
    <t>Lámpaolaj</t>
  </si>
  <si>
    <t>törzsnek kerethez a fáklyákba</t>
  </si>
  <si>
    <t>Szerszámok</t>
  </si>
  <si>
    <t>ami hiányzik</t>
  </si>
  <si>
    <t>Ponyvák</t>
  </si>
  <si>
    <t>WC papír</t>
  </si>
  <si>
    <t>altáborok biztositják maguknak</t>
  </si>
  <si>
    <t>Chloramin</t>
  </si>
  <si>
    <t>kg</t>
  </si>
  <si>
    <t xml:space="preserve">3 kg x 6 altábor + 6 kg törzs + GH + tartalék </t>
  </si>
  <si>
    <t>Sörasztal padokkal</t>
  </si>
  <si>
    <t>VK-nak is kell és nagytáborra is</t>
  </si>
  <si>
    <t>Kézműves eszközök</t>
  </si>
  <si>
    <t>GH polcrendszer</t>
  </si>
  <si>
    <t>Ilyet csak tudunk szerezni. SETA?</t>
  </si>
  <si>
    <t>Keretmese alapanyagok</t>
  </si>
  <si>
    <t>gyertyák, mécsesek, szög, drót, fóliák, zsákok, dörzspapír, stb.</t>
  </si>
  <si>
    <t>Felszerelés pótlás</t>
  </si>
  <si>
    <t>rongálás, törés eltávolítása</t>
  </si>
  <si>
    <t>Konténerbérlés</t>
  </si>
  <si>
    <t>nem kell, mert mi hordjuk oda</t>
  </si>
  <si>
    <t>Lerakatba helyezés</t>
  </si>
  <si>
    <t>tonna</t>
  </si>
  <si>
    <t>1 tonna szemét 80 Eur, kerekítettünk 100-ra</t>
  </si>
  <si>
    <t>Tábori póló</t>
  </si>
  <si>
    <t>http://www.lacna-tlac.eu/potlac/eshop/1-1-POTLAC-TRICIEK
6,90 + DPH = 8,28, 160G-OS fehér</t>
  </si>
  <si>
    <t>Tábori felvarró/kitűző</t>
  </si>
  <si>
    <t>Felvarro kell, ár Kismedve sacca</t>
  </si>
  <si>
    <t>Emléktárgyak</t>
  </si>
  <si>
    <t>apróság, pl. reflexsáv, varrókészlet, stb. , szponzoroknak, tamogatoknak is - valamennyire elhagyható</t>
  </si>
  <si>
    <t>Tábori molinók</t>
  </si>
  <si>
    <t>SZMCS-s + nagytáboros és molino - meglátjuk mi fog kelleni</t>
  </si>
  <si>
    <t>Fényképész</t>
  </si>
  <si>
    <t>Videós</t>
  </si>
  <si>
    <t>Drón bérlés és engedélyek</t>
  </si>
  <si>
    <t>tábor</t>
  </si>
  <si>
    <t>Tábori kiállítás</t>
  </si>
  <si>
    <t>apróságok, fogyóeszközök</t>
  </si>
  <si>
    <t>Fényképek kihívatása</t>
  </si>
  <si>
    <t>válogatás+fotóalbum</t>
  </si>
  <si>
    <t>DVD-k</t>
  </si>
  <si>
    <t>csapatoknak, támogatóknak fényképek</t>
  </si>
  <si>
    <t>Velemjáró nyomdaköltség</t>
  </si>
  <si>
    <t>táborlakóknak kisméretű füzet</t>
  </si>
  <si>
    <t>több kiadvány lesz, összesen</t>
  </si>
  <si>
    <t>Utókiadvány nyomdaköltség</t>
  </si>
  <si>
    <t>Ha marad penz, akkor valositjuk meg</t>
  </si>
  <si>
    <t>Ajándéktárgyak vendégeknek</t>
  </si>
  <si>
    <t>táskák+apróságok + más forrásból: újság + velemjáró + DVD az első napok fényképeivel + az igazán fontosaknak esetleg almanach. Előző tételekbe már belevettük, illetve raktáron lévő dolgokat adunk majd</t>
  </si>
  <si>
    <t>Biztosítás</t>
  </si>
  <si>
    <t>ez a biztosítás a teljes táborra vonatkozik, ehelyett opció lehet ha mindenkire rábízzuk, hogy egyénenként kössenek. Ha víznél leszünk, az módosítja a költséget</t>
  </si>
  <si>
    <t>Tiszteletdíjak elvezetéssel</t>
  </si>
  <si>
    <t>előadóknak, foglalkozásvezetőknek</t>
  </si>
  <si>
    <t>Repi csomag forrásteremtő</t>
  </si>
  <si>
    <t>projekt</t>
  </si>
  <si>
    <t>120 magyar, 30 szlovák</t>
  </si>
  <si>
    <t>Marketing II</t>
  </si>
  <si>
    <t>Amit még esetleg nem látunk</t>
  </si>
  <si>
    <t>Szervezési költségek</t>
  </si>
  <si>
    <t>Nagytábori hétvégék</t>
  </si>
  <si>
    <t>hétvége</t>
  </si>
  <si>
    <t>Szállás nélkül, befizetéseket leszámolva</t>
  </si>
  <si>
    <t>Projekt irás költségek</t>
  </si>
  <si>
    <t>Összesen</t>
  </si>
  <si>
    <t>Kategória</t>
  </si>
  <si>
    <t>Együtt</t>
  </si>
  <si>
    <t>%-ban</t>
  </si>
  <si>
    <t>ÖSSZESEN</t>
  </si>
  <si>
    <t>Részvételi dijak</t>
  </si>
  <si>
    <t>SZMCS fizetők</t>
  </si>
  <si>
    <t>SZMCS nem fizetők</t>
  </si>
  <si>
    <t>SZMCS alkalmazottak, önkéntesek, versenyek nyertesei</t>
  </si>
  <si>
    <t>vendégek MCSSZF</t>
  </si>
  <si>
    <t>résztvevők MCSSZF</t>
  </si>
  <si>
    <t>SZMCS tagok utazsi koltége, LV-Nyek, 50 ember ingyen</t>
  </si>
  <si>
    <t>Reálisan be kellene fizetni 1 résztvevőnek</t>
  </si>
  <si>
    <t>támogatás eszközök</t>
  </si>
  <si>
    <t>BGA, MS SR, nyilt pályázatok</t>
  </si>
  <si>
    <t>Egyedi támogatás</t>
  </si>
  <si>
    <t>BGA egyedi</t>
  </si>
  <si>
    <t>pályázatok</t>
  </si>
  <si>
    <t>Kulturális pályázat 15.000, számljunk 7500-al</t>
  </si>
  <si>
    <t>pénztámogatás</t>
  </si>
  <si>
    <t>2%-bol, magánszemélyektol</t>
  </si>
  <si>
    <t>szponzori támogatások</t>
  </si>
  <si>
    <t>Saccra ennyi lehet összeszedni (saját vélemény)</t>
  </si>
  <si>
    <t>SZMCS tartalék</t>
  </si>
  <si>
    <t>Hiány fedezése</t>
  </si>
  <si>
    <t>Teljes becsült költség</t>
  </si>
  <si>
    <t>Tábordij (kerekitve)</t>
  </si>
  <si>
    <t>Autobusz LV-Nyek hozzajarulas</t>
  </si>
  <si>
    <t>Eddigi „biztos“ bevétel</t>
  </si>
  <si>
    <t>Elhagyható tételek</t>
  </si>
  <si>
    <t>Mennyi pénzt kell még szerezni?</t>
  </si>
  <si>
    <t>Opciókat sem valositjuk meg</t>
  </si>
  <si>
    <t>Eur</t>
  </si>
  <si>
    <t>Darab</t>
  </si>
  <si>
    <t>Egységár
(EUR)</t>
  </si>
  <si>
    <t>Egység
típus</t>
  </si>
  <si>
    <t>Napok
száma</t>
  </si>
  <si>
    <t>GH felszerelés</t>
  </si>
  <si>
    <t>Hűtőbox</t>
  </si>
  <si>
    <t>polisztirén http://www.polystyren-shop.cz/polystyren-shop/eshop/2-1-Termoboxy-s-vikem</t>
  </si>
  <si>
    <t>Jégakku</t>
  </si>
  <si>
    <t>http://www.a-z.sk/detail/chladvlozky-2x400g-2997</t>
  </si>
  <si>
    <t>pár</t>
  </si>
  <si>
    <t>tároló doboz</t>
  </si>
  <si>
    <t>25 kg-s, lezárható fedelű, http://www.zeleziarstvoplus.sk/box-multifunkcny-21-l?id=10773&amp;ItemIdx=4</t>
  </si>
  <si>
    <t>festékspray</t>
  </si>
  <si>
    <t>http://www.techmat-sk.eu/obchod/action/productdetail/oc/3484416/product/zlta-narcisova.xhtml</t>
  </si>
  <si>
    <r>
      <t xml:space="preserve">kesztyűk ételfeldolgozáshoz (főleg húshoz), zacskó mikroetilen, zacskó füles, alobal, csomagoló fólia, kukás zsák, törlőruhák, törlőkendő, wc papír, jar, súrolópor, szivacs, súrolószivacs, klór, rovarirtó spray, szappan, kézfertőtlenítő, cif, szúnyogriasztó, gyufa, törlőszivacs, kisgázfőző + palack
</t>
    </r>
    <r>
      <rPr>
        <sz val="11"/>
        <color rgb="FFFF0000"/>
        <rFont val="Calibri"/>
        <family val="2"/>
        <charset val="238"/>
      </rPr>
      <t>Legyen 500 eur, mert korábban ennyivel számoltunk ezekre
Ide hozzáadjuk még a konyhaeszközök pótlását: +100eur</t>
    </r>
  </si>
  <si>
    <t>A4 papír, laminát fólia, euroobal, festékfix, gémkapocs vagy kapocs, öntapadós papírblokk, szalagragasztó, írószerek</t>
  </si>
  <si>
    <t>GH irodaszerek</t>
  </si>
  <si>
    <t>biztos vannak, vagy kérni kell kölcsönbe - nem volt a listán</t>
  </si>
  <si>
    <t>6 altábor x 2 db, 2 db GH, 2 db tartalék - nem volt a listán</t>
  </si>
  <si>
    <t>Csoport</t>
  </si>
  <si>
    <t>Költséghely</t>
  </si>
  <si>
    <t>Fontos</t>
  </si>
  <si>
    <t>Vasút-tábor</t>
  </si>
  <si>
    <t>Utaztatás</t>
  </si>
  <si>
    <t>Vízvezeték csövek</t>
  </si>
  <si>
    <t>m</t>
  </si>
  <si>
    <t>Logisztika</t>
  </si>
  <si>
    <t>Vízvezeték</t>
  </si>
  <si>
    <t>Vízóra díja</t>
  </si>
  <si>
    <t>víz és áram</t>
  </si>
  <si>
    <t>sacc</t>
  </si>
  <si>
    <t>Elvileg ennyinek elégnek kell lennie</t>
  </si>
  <si>
    <t>solar panel</t>
  </si>
  <si>
    <t>benzin generator</t>
  </si>
  <si>
    <t>Energetika</t>
  </si>
  <si>
    <t>Széldeszka</t>
  </si>
  <si>
    <t>altáboroknak épitkezésre, 2m3</t>
  </si>
  <si>
    <t>Építkezés</t>
  </si>
  <si>
    <t>Gerendák</t>
  </si>
  <si>
    <t>nagytábori kapuhoz pl.</t>
  </si>
  <si>
    <t>Altáborok építkezése</t>
  </si>
  <si>
    <t>Megoldják önállóan</t>
  </si>
  <si>
    <t>Ételhordó vödrök</t>
  </si>
  <si>
    <t>15l, 20l, 30l, kb. 15darab összesen http://www.gastrozariadenie.sk/www-gastrozariadenie-sk/eshop/9-1-Vydaj-a-rozvoz-stravy/51-2-Varnice-termosy
átlagos ár tehát 150 eur</t>
  </si>
  <si>
    <t>Szemetes zsákok</t>
  </si>
  <si>
    <t>Altáborok ellátása</t>
  </si>
  <si>
    <t>szinesek, többféle szinek, 4-5 szin, erősebb, madzaggal a tetején
http://www.paketo.sk/vrece-na-odpad-pe-700x1100-02-polyetylen/sk/d-90682/</t>
  </si>
  <si>
    <t>25ks/bal</t>
  </si>
  <si>
    <t>Étel ellátás</t>
  </si>
  <si>
    <t>Étel kihordás</t>
  </si>
  <si>
    <t>nyersanyag szallitas, esetleg ételes autók, napi 50km</t>
  </si>
  <si>
    <t>2-3 naponta lenne ideális</t>
  </si>
  <si>
    <t>Szemét elhordás</t>
  </si>
  <si>
    <t>Egyéb utazások logisztikai team</t>
  </si>
  <si>
    <t>egyéb logisztikai utazások, csak benzint számoltunk</t>
  </si>
  <si>
    <t>Káresetek fedezésére kell tervezni</t>
  </si>
  <si>
    <t>Káresetek</t>
  </si>
  <si>
    <t>meg kell keresni valahol, de kell is venni. Nézzétek meg, milyen tipus. Szlovákiában kell megvenni. Mindenképpen kell pár darab.</t>
  </si>
  <si>
    <t>Faanyag elszállitása</t>
  </si>
  <si>
    <t>nagytábor után át kell hozni Palástra a faanyagot. Össze kell vágni előtte. Tervezzünk erre is utiköltséget</t>
  </si>
  <si>
    <t>Belső logisztikai bázis</t>
  </si>
  <si>
    <t>Bérlés ipolynyéken, vagy a volt gatter területén. Valamit bérelni kellene ott a közelben. Kismedve inkább a leágazás előtti területen bérelne valamit, mert közelebb van a táborhoz
Ekkora összeget terveztünk korábban is</t>
  </si>
  <si>
    <t>Saját terület, a többi is elvileg megvan ingyen</t>
  </si>
  <si>
    <t>Fog kelleni talán szállitáshoz</t>
  </si>
  <si>
    <t>Rétek kaszálása tábor előtt</t>
  </si>
  <si>
    <t>Adni a traktorosnak, aki lekaszálja</t>
  </si>
  <si>
    <t>Palástról Nyékre és vissza a tábor végén</t>
  </si>
  <si>
    <t>Furgon üzemanyaga</t>
  </si>
  <si>
    <t>Csak üzemanyag, mert saját jármű</t>
  </si>
  <si>
    <t>Egyéb üzemanyag téritések</t>
  </si>
  <si>
    <t>Ha kifizetjük valakiknek</t>
  </si>
  <si>
    <t>Elsősegély</t>
  </si>
  <si>
    <t>Egészségügyi team</t>
  </si>
  <si>
    <t>piros toll</t>
  </si>
  <si>
    <t>kék toll</t>
  </si>
  <si>
    <t>nyomtató fénymásolóval</t>
  </si>
  <si>
    <t>toner</t>
  </si>
  <si>
    <t>fehér A4-es papír, 500-as csomag</t>
  </si>
  <si>
    <t>színes A4-es papír</t>
  </si>
  <si>
    <t>hosszabbító (helyszíntől függően)</t>
  </si>
  <si>
    <t>T elosztó</t>
  </si>
  <si>
    <t>2 TB harddisc</t>
  </si>
  <si>
    <t>USB (8 GB)</t>
  </si>
  <si>
    <t>eurobal - 50 darabos</t>
  </si>
  <si>
    <t>Facebook budget</t>
  </si>
  <si>
    <t>post it</t>
  </si>
  <si>
    <t>nyálazó szivacs</t>
  </si>
  <si>
    <t>Eszközök</t>
  </si>
  <si>
    <t>Szolgáltatások</t>
  </si>
  <si>
    <t>Van a szövetségen</t>
  </si>
  <si>
    <t>Reális ár a 12 eur egy csomagra https://www.heureka.sk/?h%5Bfraze%5D=farebny+papier</t>
  </si>
  <si>
    <t>https://predlzovacie-kable.heureka.sk/predlzovaci-kabel-5m-5-zasuviek-vypinac/</t>
  </si>
  <si>
    <t>ha van a hosszabbito vegen eloszto, akor nem kell</t>
  </si>
  <si>
    <t>https://pevne-disky.heureka.sk/maxtor-samsung-m3-portable-2tb-2_5-usb3_0-stshx-m201tcb/</t>
  </si>
  <si>
    <t>zacskó az újságra</t>
  </si>
  <si>
    <t>elenyesző tétel</t>
  </si>
  <si>
    <t>köteg</t>
  </si>
  <si>
    <t>madzag</t>
  </si>
  <si>
    <t>összekötni az újságot
http://www.leifheit-eshop.sk/kategoria/zahradne-susiaky-a-prislusenstvo/prislusenstvo-k-zahradnym-susiakom/leifheit-nahradna-snura-62-m-85610/</t>
  </si>
  <si>
    <t>10-20 literes, 50 darabos
http://www.paketo.sk/vrecko-ploche-pe-350x500-005-polyetylenove/sk/d-91030/</t>
  </si>
  <si>
    <t>100ks/bal</t>
  </si>
  <si>
    <t>http://www.sevtprefirmu.sk/euroobal-a4-priehladny-leskly-100-ks.html</t>
  </si>
  <si>
    <t>Internet</t>
  </si>
  <si>
    <t>asztali olvasólámpa</t>
  </si>
  <si>
    <t>helyszíntől függő - viszünk otthonról?</t>
  </si>
  <si>
    <t>reflektor</t>
  </si>
  <si>
    <t>vízforraló</t>
  </si>
  <si>
    <t>helyszíntől függő - viszünk otthonról?
https://www.goled.sk/led/reflektory/vonkajsie/</t>
  </si>
  <si>
    <t>helyszíntől függő - viszünk otthonról?
https://www.alza.sk/guzzanti-gz-201-d2361531.htm?catid=18850378</t>
  </si>
  <si>
    <t>lesz amatőr</t>
  </si>
  <si>
    <t>Ellátás éjjelre</t>
  </si>
  <si>
    <t>kávé, tej, cukor, fekete tea</t>
  </si>
  <si>
    <t>hivatásos videós</t>
  </si>
  <si>
    <t>Korábban ennyit terveztünk erre</t>
  </si>
  <si>
    <t>Telefon</t>
  </si>
  <si>
    <t>Legyen erre is tervezve</t>
  </si>
  <si>
    <t>23.000 oldalra, xerox kerül 182 eur-ba, pl. https://www.tonerpartner.sk/xerox-original-toner-113r00276-113r00277-013r90130-black-23000str-xerox-docucolor-220-230-420-12630sk26009/
Becsültünk többet, mert több helyen volt és ideraktuk mindet</t>
  </si>
  <si>
    <t>Reális ár a 3 eur egy csomagra, lett több, máshová is kell</t>
  </si>
  <si>
    <t>IB eldönti, ez a tábor reklámozása</t>
  </si>
  <si>
    <t>eredetileg 500-at számoltuk erre, támogatóknak</t>
  </si>
  <si>
    <t>iratlefűzők, mappák, tollak, fixek, euroobalok, gemkapcsok, elemek, stb. - igazából ez itt tartalék ennek a csoportnak</t>
  </si>
  <si>
    <t>Postaköltség</t>
  </si>
  <si>
    <t>belső kommunikáció Brossura, egyebek, 3 csomagban</t>
  </si>
  <si>
    <t>Hosszabbító, több darab</t>
  </si>
  <si>
    <t>kell</t>
  </si>
  <si>
    <t>Kell másnak is, csak árat becsültem, darabokat nem</t>
  </si>
  <si>
    <t>többféle méret, fog kelleni</t>
  </si>
  <si>
    <t>Keret team</t>
  </si>
  <si>
    <t>Befektetés</t>
  </si>
  <si>
    <t>Szolgáltatás</t>
  </si>
  <si>
    <t>Hosszú távú</t>
  </si>
  <si>
    <t>Hosszú távú eszközök</t>
  </si>
  <si>
    <t>Ide kerülnek Konténer, bábok, vizvezeték</t>
  </si>
  <si>
    <r>
      <t xml:space="preserve">Szilárd linkjei alapján, </t>
    </r>
    <r>
      <rPr>
        <b/>
        <sz val="11"/>
        <color rgb="FF000000"/>
        <rFont val="Calibri"/>
        <family val="2"/>
        <charset val="238"/>
      </rPr>
      <t>költség a hosszú távúnál</t>
    </r>
  </si>
  <si>
    <r>
      <t xml:space="preserve">Csapok és redukciók, 3-5 eur egy elem, korábban 500 eur-t terveztünk erre, ezt irjuk be most is </t>
    </r>
    <r>
      <rPr>
        <b/>
        <sz val="11"/>
        <color rgb="FF000000"/>
        <rFont val="Calibri"/>
        <family val="2"/>
        <charset val="238"/>
      </rPr>
      <t>költség a hosszú távúnál</t>
    </r>
  </si>
  <si>
    <t>Tábori marketing</t>
  </si>
  <si>
    <t>Eszköz</t>
  </si>
  <si>
    <t>Tábori toll</t>
  </si>
  <si>
    <t>repi csomag + megvásárolható
http://www.pcmicro.sk/potlac-reklamnych-predmetov/potlac-pier</t>
  </si>
  <si>
    <t>Repi anyagok eladása tábor alatt, után</t>
  </si>
  <si>
    <t>Egyéb bevétel értékesitésből</t>
  </si>
  <si>
    <t>fesztiválkarkötő résztvevőknek</t>
  </si>
  <si>
    <t>fesztiválkarkötő amit a bolt árul</t>
  </si>
  <si>
    <t>Molnár Bence hozza, de valamit azért adhatnánk neki</t>
  </si>
  <si>
    <t>nem lesz</t>
  </si>
  <si>
    <t>papírkarkötő 1-2 napra érkezőknek</t>
  </si>
  <si>
    <t>nagytábori tetkó</t>
  </si>
  <si>
    <t>nyakkendőgyűrű</t>
  </si>
  <si>
    <t>matrica</t>
  </si>
  <si>
    <t>Előkiadványok nyomdaköltség</t>
  </si>
  <si>
    <t>Ingyen van</t>
  </si>
  <si>
    <t>Okmánybélyegek engedélyek</t>
  </si>
  <si>
    <t>Ezt nem terveztük máshová, kell valami biztosan</t>
  </si>
  <si>
    <t>0,020 naramok + 0,011 potlac
http://www.idsys.sk/identifikacne-naramky/samolepiace-tyvek-naramky/2025-securband/2025-s78843698</t>
  </si>
  <si>
    <t>fentibe értve</t>
  </si>
  <si>
    <t>Kérdéses, ár saccra</t>
  </si>
  <si>
    <t>5x5cm, plastova folia, http://www.exprestlac.sk/nalepky</t>
  </si>
  <si>
    <t>Fogalmam sincs, irtam egy szamot arnak</t>
  </si>
  <si>
    <t>0,338 eur DPH-val, legyen 1.000 együtt és akkor olcsóbb, de számoljunk 0,50 cent árral
http://www.idsys.sk/identifikacne-naramky/latkove-naramky/latkovy-s-plastovym-uzaverom/c-woven-flat-slide-lock-s262744994</t>
  </si>
  <si>
    <t>Fesztivál karkötő - anyagból</t>
  </si>
  <si>
    <t>Program team</t>
  </si>
  <si>
    <t>3 Patak zenekar táncházra</t>
  </si>
  <si>
    <t>A 4 testi fogyatékossággal élő ember utaztatási költségei</t>
  </si>
  <si>
    <t>Mini gasztrofeszt</t>
  </si>
  <si>
    <t>program</t>
  </si>
  <si>
    <t>5kg kávé, 1kg cukor, 10 liter narancslé, 10 doboz tea, 3 liter tej, 1 doboz ízesítő</t>
  </si>
  <si>
    <t>Fogyó eszközök</t>
  </si>
  <si>
    <t>Felszerelés kávézóba</t>
  </si>
  <si>
    <t>Vaktérkép</t>
  </si>
  <si>
    <t>fekete festék, nagy vászon, 2x2 méteres préselt fa, 700 db színes kis gombostű - ár saccra</t>
  </si>
  <si>
    <t>Táncház</t>
  </si>
  <si>
    <t>billogozás</t>
  </si>
  <si>
    <t>3 gázpalack 1 disznóperzselő - Palack lesz, perzselőt szereztek</t>
  </si>
  <si>
    <t>Gombszőnyeg</t>
  </si>
  <si>
    <t>cérnák 7 db, 1 csomag tű, vászon, fotókarton, 2 doboz festék</t>
  </si>
  <si>
    <t>média előadó</t>
  </si>
  <si>
    <t>Kaca, vagy más médiás - elvállalhatán ingyen….</t>
  </si>
  <si>
    <t>Egyéb programhoz</t>
  </si>
  <si>
    <t>3 csomag fehér géppapír vagy nyomtatópapír, Ecsetek, 10 damil, színes gyöngyök (3kg), tempera 3 kg</t>
  </si>
  <si>
    <t>brosúra</t>
  </si>
  <si>
    <t>Marketing</t>
  </si>
  <si>
    <t>Beszámolva előkiadványhoz</t>
  </si>
  <si>
    <t>Zsibvásár</t>
  </si>
  <si>
    <t>zenelejátszó</t>
  </si>
  <si>
    <t>raklap, öreg szőnyegek</t>
  </si>
  <si>
    <t>telefonra kapcsolható hangfal - csak hoz majd valaki….</t>
  </si>
  <si>
    <t>Berendezés</t>
  </si>
  <si>
    <t>vállfák a jelmezeknek</t>
  </si>
  <si>
    <t>Kellékek</t>
  </si>
  <si>
    <t>veszünk esetleg</t>
  </si>
  <si>
    <t>szódaszifon</t>
  </si>
  <si>
    <t>Meg kéne mondani pontosan mi kell, mert igy draga
https://www.alza.sk/vyrobniky-sody/18854505.htm</t>
  </si>
  <si>
    <t>kartonlapok (postaládához)</t>
  </si>
  <si>
    <t>ár hasraütésre</t>
  </si>
  <si>
    <t>vékony „preglejka“</t>
  </si>
  <si>
    <t>http://eshop.drevoma.sk/produkty/druh/Preglejky</t>
  </si>
  <si>
    <t>Zászlóanyag</t>
  </si>
  <si>
    <t>vármegyék címeres zászlójára fehér zászlóanyag (7 db. x 1 m x 1,5 m)  http://obliecky-emi.sk/725-plachta-postelna-biela-pevna-emi.html#</t>
  </si>
  <si>
    <t>Zsineg és karabiner</t>
  </si>
  <si>
    <t>zászlórúdhoz zsineg, amivel felhúzzuk zászlókat, karabinerek . Ár saccra http://sk.vlajky.eu/Nahradne-diely-k-stoziarom/</t>
  </si>
  <si>
    <t>jelmezkölcsönzés/ varratás / varrás</t>
  </si>
  <si>
    <t>Jelmezek</t>
  </si>
  <si>
    <t>pecsétviasz, pecsét</t>
  </si>
  <si>
    <t>Magyar Tudós Társaság/ Országgyűlés) – Dawkie-t megkérdezni ár saccra, fogalmam sincs</t>
  </si>
  <si>
    <t>konténer – jelmezek tárolása</t>
  </si>
  <si>
    <t>konténer – jelmezek tárolása - erlviléeglesz ott konténer</t>
  </si>
  <si>
    <t>szövetek, stb. - eredetileg ezt terveztük</t>
  </si>
  <si>
    <t>Programtól függ - eredetileg ezt terveztük</t>
  </si>
  <si>
    <t>bútorok, díszítés, kotyogós, gázbombás sparhelt, 5 kg kávé (zaccos Edusho + instant Nescafé), teák – kül. fajta – 20 cs, leönthető forró csoki, cukor, méz, citrompótló, limonádénak citrom, lime, menta, hűtőláda, jégkocka, citromfacsaró, teasütemények, cracker, tej, kávétejszín</t>
  </si>
  <si>
    <t>Pilvax kávéház</t>
  </si>
  <si>
    <t>gázfőző, lábas, sörpadok, asztalok, (bögrék-mindenki hoz), nagy vánkosok --- keretnél terveztük</t>
  </si>
  <si>
    <t xml:space="preserve">akrill + temperafesték, filctoll, rajz- és piros papír, ragasztó – ikeás doboz, lezárható – tárolásra </t>
  </si>
  <si>
    <t>Fogyó eszközök kerethez</t>
  </si>
  <si>
    <t>Kommunikáció team</t>
  </si>
  <si>
    <t>KIADÁSOK CSOPORTOSÍTVA</t>
  </si>
  <si>
    <t>kicsi mobil, boviteni a rendszert, völgyben lehessen tölteni a telefonokat. Fontosabb, mint a generator
https://www.ecoprodukt.sk/solarne.nabijacky</t>
  </si>
  <si>
    <t>400voltos, de inkabb erosebb
https://elektrocentraly.heureka.sk/sharks-sh-2800-gf/specifikace/#section</t>
  </si>
  <si>
    <t>Označenia riadkov</t>
  </si>
  <si>
    <t>(prázdne)</t>
  </si>
  <si>
    <t>Celkový súčet</t>
  </si>
  <si>
    <t>Súčet z Összeg</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</si>
</sst>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 &quot;€&quot;_-;\-* #,##0.00\ &quot;€&quot;_-;_-* &quot;-&quot;??\ &quot;€&quot;_-;_-@_-"/>
    <numFmt numFmtId="165" formatCode="#,##0.00\ [$€-1]\ ;\-#,##0.00\ [$€-1]\ ;\-#\ [$€-1]\ ;@\ "/>
    <numFmt numFmtId="166" formatCode="#,##0\ [$€-1]\ ;\-#,##0\ [$€-1]\ ;\-#\ [$€-1]\ ;@\ "/>
    <numFmt numFmtId="167" formatCode="0.00\ %"/>
    <numFmt numFmtId="168" formatCode="0.0%"/>
    <numFmt numFmtId="169" formatCode="#,##0\ [$€-41B];[Red]\-#,##0\ [$€-41B]"/>
    <numFmt numFmtId="170" formatCode="0.00,%"/>
    <numFmt numFmtId="171" formatCode="#,##0\ [$€-1];\-#,##0\ [$€-1]"/>
    <numFmt numFmtId="172" formatCode="#,##0.00\ [$€-1]\ ;\-#,##0.00\ [$€-1]\ ;\-#.00\ [$€-1]\ ;@\ "/>
    <numFmt numFmtId="173" formatCode="_-* #,##0\ &quot;€&quot;_-;\-* #,##0\ &quot;€&quot;_-;_-* &quot;-&quot;??\ &quot;€&quot;_-;_-@_-"/>
  </numFmts>
  <fonts count="25" x14ac:knownFonts="1">
    <font>
      <sz val="10"/>
      <name val="Arial"/>
      <family val="2"/>
      <charset val="238"/>
    </font>
    <font>
      <sz val="11"/>
      <color theme="1"/>
      <name val="Calibri"/>
      <family val="2"/>
      <charset val="238"/>
      <scheme val="minor"/>
    </font>
    <font>
      <sz val="11"/>
      <color rgb="FF000000"/>
      <name val="Calibri"/>
      <family val="2"/>
      <charset val="238"/>
    </font>
    <font>
      <b/>
      <sz val="16"/>
      <color rgb="FFFFFFFF"/>
      <name val="Calibri"/>
      <family val="2"/>
      <charset val="238"/>
    </font>
    <font>
      <b/>
      <sz val="12"/>
      <color rgb="FFFFFFFF"/>
      <name val="Calibri"/>
      <family val="2"/>
      <charset val="238"/>
    </font>
    <font>
      <sz val="11"/>
      <name val="Calibri"/>
      <family val="2"/>
      <charset val="238"/>
    </font>
    <font>
      <sz val="11"/>
      <color rgb="FFFF3333"/>
      <name val="Calibri"/>
      <family val="2"/>
      <charset val="238"/>
    </font>
    <font>
      <b/>
      <sz val="11"/>
      <color rgb="FF000000"/>
      <name val="Calibri"/>
      <family val="2"/>
      <charset val="238"/>
    </font>
    <font>
      <b/>
      <sz val="15"/>
      <name val="Arial"/>
      <family val="2"/>
      <charset val="238"/>
    </font>
    <font>
      <b/>
      <sz val="10"/>
      <name val="Arial"/>
      <family val="2"/>
      <charset val="238"/>
    </font>
    <font>
      <b/>
      <sz val="11"/>
      <name val="Calibri"/>
      <family val="2"/>
      <charset val="238"/>
    </font>
    <font>
      <sz val="14"/>
      <color rgb="FF800000"/>
      <name val="Calibri"/>
      <family val="2"/>
      <charset val="238"/>
    </font>
    <font>
      <b/>
      <sz val="14"/>
      <color rgb="FFFFFFFF"/>
      <name val="Calibri"/>
      <family val="2"/>
      <charset val="238"/>
    </font>
    <font>
      <sz val="14"/>
      <color rgb="FF000000"/>
      <name val="Calibri"/>
      <family val="2"/>
      <charset val="238"/>
    </font>
    <font>
      <sz val="14"/>
      <color rgb="FFFF3333"/>
      <name val="Calibri"/>
      <family val="2"/>
      <charset val="238"/>
    </font>
    <font>
      <b/>
      <sz val="14"/>
      <color rgb="FF800000"/>
      <name val="Calibri"/>
      <family val="2"/>
      <charset val="238"/>
    </font>
    <font>
      <u/>
      <sz val="10"/>
      <color theme="10"/>
      <name val="Arial"/>
      <family val="2"/>
      <charset val="238"/>
    </font>
    <font>
      <sz val="10"/>
      <name val="Arial"/>
      <family val="2"/>
      <charset val="238"/>
    </font>
    <font>
      <sz val="11"/>
      <color rgb="FFFF0000"/>
      <name val="Calibri"/>
      <family val="2"/>
      <charset val="238"/>
    </font>
    <font>
      <sz val="11"/>
      <name val="Calibri"/>
      <family val="2"/>
      <charset val="238"/>
      <scheme val="minor"/>
    </font>
    <font>
      <b/>
      <sz val="12"/>
      <color theme="0"/>
      <name val="Calibri"/>
      <family val="2"/>
      <charset val="238"/>
    </font>
    <font>
      <b/>
      <sz val="11"/>
      <name val="Calibri"/>
      <family val="2"/>
      <charset val="238"/>
      <scheme val="minor"/>
    </font>
    <font>
      <sz val="11"/>
      <color rgb="FF000000"/>
      <name val="Calibri"/>
      <family val="2"/>
      <charset val="238"/>
      <scheme val="minor"/>
    </font>
    <font>
      <b/>
      <sz val="11"/>
      <color rgb="FF000000"/>
      <name val="Calibri"/>
      <family val="2"/>
      <charset val="238"/>
      <scheme val="minor"/>
    </font>
    <font>
      <sz val="12"/>
      <name val="Arial"/>
      <family val="2"/>
      <charset val="238"/>
    </font>
  </fonts>
  <fills count="15">
    <fill>
      <patternFill patternType="none"/>
    </fill>
    <fill>
      <patternFill patternType="gray125"/>
    </fill>
    <fill>
      <patternFill patternType="solid">
        <fgColor rgb="FF92D050"/>
        <bgColor rgb="FFC0C0C0"/>
      </patternFill>
    </fill>
    <fill>
      <patternFill patternType="solid">
        <fgColor rgb="FF00CCFF"/>
        <bgColor rgb="FF33CCCC"/>
      </patternFill>
    </fill>
    <fill>
      <patternFill patternType="solid">
        <fgColor rgb="FF7F7F7F"/>
        <bgColor rgb="FF969696"/>
      </patternFill>
    </fill>
    <fill>
      <patternFill patternType="solid">
        <fgColor rgb="FFCCFF00"/>
        <bgColor rgb="FFFFFF00"/>
      </patternFill>
    </fill>
    <fill>
      <patternFill patternType="solid">
        <fgColor rgb="FFFFFF99"/>
        <bgColor rgb="FFFFFFCC"/>
      </patternFill>
    </fill>
    <fill>
      <patternFill patternType="solid">
        <fgColor rgb="FFFFFFFF"/>
        <bgColor rgb="FFFFFFCC"/>
      </patternFill>
    </fill>
    <fill>
      <patternFill patternType="solid">
        <fgColor rgb="FF66FFFF"/>
        <bgColor rgb="FF33CCCC"/>
      </patternFill>
    </fill>
    <fill>
      <patternFill patternType="solid">
        <fgColor rgb="FFD9D9D9"/>
        <bgColor rgb="FFDDDDDD"/>
      </patternFill>
    </fill>
    <fill>
      <patternFill patternType="solid">
        <fgColor rgb="FF00CC00"/>
        <bgColor rgb="FF008000"/>
      </patternFill>
    </fill>
    <fill>
      <patternFill patternType="solid">
        <fgColor rgb="FFDDDDDD"/>
        <bgColor rgb="FFD9D9D9"/>
      </patternFill>
    </fill>
    <fill>
      <patternFill patternType="solid">
        <fgColor rgb="FFFFFF00"/>
        <bgColor rgb="FFCCFF00"/>
      </patternFill>
    </fill>
    <fill>
      <patternFill patternType="solid">
        <fgColor rgb="FFFFFF00"/>
        <bgColor rgb="FFFFFFCC"/>
      </patternFill>
    </fill>
    <fill>
      <patternFill patternType="solid">
        <fgColor rgb="FFFFFF00"/>
        <bgColor rgb="FFFFFF00"/>
      </patternFill>
    </fill>
  </fills>
  <borders count="40">
    <border>
      <left/>
      <right/>
      <top/>
      <bottom/>
      <diagonal/>
    </border>
    <border>
      <left style="thin">
        <color auto="1"/>
      </left>
      <right style="thin">
        <color auto="1"/>
      </right>
      <top style="thin">
        <color auto="1"/>
      </top>
      <bottom style="thin">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hair">
        <color auto="1"/>
      </left>
      <right style="hair">
        <color auto="1"/>
      </right>
      <top style="hair">
        <color auto="1"/>
      </top>
      <bottom style="hair">
        <color auto="1"/>
      </bottom>
      <diagonal/>
    </border>
    <border>
      <left style="thin">
        <color auto="1"/>
      </left>
      <right style="thin">
        <color auto="1"/>
      </right>
      <top style="thick">
        <color auto="1"/>
      </top>
      <bottom style="thick">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indexed="64"/>
      </left>
      <right style="thick">
        <color auto="1"/>
      </right>
      <top style="medium">
        <color indexed="64"/>
      </top>
      <bottom style="thin">
        <color auto="1"/>
      </bottom>
      <diagonal/>
    </border>
    <border>
      <left style="thick">
        <color auto="1"/>
      </left>
      <right style="thick">
        <color auto="1"/>
      </right>
      <top style="medium">
        <color indexed="64"/>
      </top>
      <bottom style="thin">
        <color auto="1"/>
      </bottom>
      <diagonal/>
    </border>
    <border>
      <left style="thick">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indexed="64"/>
      </right>
      <top/>
      <bottom/>
      <diagonal/>
    </border>
    <border>
      <left style="medium">
        <color indexed="64"/>
      </left>
      <right style="thin">
        <color auto="1"/>
      </right>
      <top/>
      <bottom style="thin">
        <color auto="1"/>
      </bottom>
      <diagonal/>
    </border>
    <border>
      <left style="thin">
        <color auto="1"/>
      </left>
      <right/>
      <top/>
      <bottom style="thin">
        <color auto="1"/>
      </bottom>
      <diagonal/>
    </border>
    <border>
      <left style="thin">
        <color auto="1"/>
      </left>
      <right style="medium">
        <color indexed="64"/>
      </right>
      <top/>
      <bottom style="thin">
        <color auto="1"/>
      </bottom>
      <diagonal/>
    </border>
    <border>
      <left style="medium">
        <color indexed="64"/>
      </left>
      <right style="thick">
        <color auto="1"/>
      </right>
      <top style="medium">
        <color indexed="64"/>
      </top>
      <bottom style="medium">
        <color indexed="64"/>
      </bottom>
      <diagonal/>
    </border>
    <border>
      <left style="thick">
        <color auto="1"/>
      </left>
      <right style="thick">
        <color auto="1"/>
      </right>
      <top style="medium">
        <color indexed="64"/>
      </top>
      <bottom style="medium">
        <color indexed="64"/>
      </bottom>
      <diagonal/>
    </border>
    <border>
      <left style="thick">
        <color auto="1"/>
      </left>
      <right style="medium">
        <color indexed="64"/>
      </right>
      <top style="medium">
        <color indexed="64"/>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thick">
        <color auto="1"/>
      </bottom>
      <diagonal/>
    </border>
    <border>
      <left style="thin">
        <color auto="1"/>
      </left>
      <right style="thin">
        <color auto="1"/>
      </right>
      <top style="medium">
        <color indexed="64"/>
      </top>
      <bottom style="thick">
        <color auto="1"/>
      </bottom>
      <diagonal/>
    </border>
    <border>
      <left style="thin">
        <color auto="1"/>
      </left>
      <right style="medium">
        <color indexed="64"/>
      </right>
      <top style="medium">
        <color indexed="64"/>
      </top>
      <bottom style="thick">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5">
    <xf numFmtId="0" fontId="0" fillId="0" borderId="0"/>
    <xf numFmtId="0" fontId="2" fillId="0" borderId="0"/>
    <xf numFmtId="0" fontId="16" fillId="0" borderId="0" applyNumberFormat="0" applyFill="0" applyBorder="0" applyAlignment="0" applyProtection="0"/>
    <xf numFmtId="164" fontId="17" fillId="0" borderId="0" applyFont="0" applyFill="0" applyBorder="0" applyAlignment="0" applyProtection="0"/>
    <xf numFmtId="0" fontId="1" fillId="0" borderId="0"/>
  </cellStyleXfs>
  <cellXfs count="197">
    <xf numFmtId="0" fontId="0" fillId="0" borderId="0" xfId="0"/>
    <xf numFmtId="0" fontId="2" fillId="0" borderId="0" xfId="1"/>
    <xf numFmtId="0" fontId="2" fillId="0" borderId="0" xfId="1" applyAlignment="1">
      <alignment horizontal="center"/>
    </xf>
    <xf numFmtId="0" fontId="2" fillId="0" borderId="1" xfId="1" applyFont="1" applyBorder="1" applyAlignment="1">
      <alignment vertical="center" wrapText="1"/>
    </xf>
    <xf numFmtId="165" fontId="2" fillId="0" borderId="1" xfId="1" applyNumberFormat="1" applyFont="1" applyBorder="1" applyAlignment="1">
      <alignment vertical="center" wrapText="1"/>
    </xf>
    <xf numFmtId="166" fontId="2" fillId="0" borderId="1" xfId="1" applyNumberFormat="1" applyFont="1" applyBorder="1" applyAlignment="1">
      <alignment vertical="center" wrapText="1"/>
    </xf>
    <xf numFmtId="0" fontId="5" fillId="0" borderId="1" xfId="1" applyFont="1" applyBorder="1" applyAlignment="1">
      <alignment vertical="center" wrapText="1"/>
    </xf>
    <xf numFmtId="0" fontId="2" fillId="7" borderId="1" xfId="1" applyFont="1" applyFill="1" applyBorder="1" applyAlignment="1">
      <alignment vertical="center" wrapText="1"/>
    </xf>
    <xf numFmtId="165" fontId="2" fillId="7" borderId="1" xfId="1" applyNumberFormat="1" applyFont="1" applyFill="1" applyBorder="1" applyAlignment="1">
      <alignment vertical="center" wrapText="1"/>
    </xf>
    <xf numFmtId="166" fontId="5" fillId="0" borderId="1" xfId="1" applyNumberFormat="1" applyFont="1" applyBorder="1" applyAlignment="1">
      <alignment vertical="center" wrapText="1"/>
    </xf>
    <xf numFmtId="0" fontId="2" fillId="6" borderId="1" xfId="1" applyFont="1" applyFill="1" applyBorder="1" applyAlignment="1">
      <alignment vertical="center" wrapText="1"/>
    </xf>
    <xf numFmtId="165" fontId="5" fillId="8" borderId="1" xfId="1" applyNumberFormat="1" applyFont="1" applyFill="1" applyBorder="1" applyAlignment="1">
      <alignment horizontal="center" vertical="center" wrapText="1"/>
    </xf>
    <xf numFmtId="166" fontId="2" fillId="7" borderId="1" xfId="1" applyNumberFormat="1" applyFont="1" applyFill="1" applyBorder="1" applyAlignment="1">
      <alignment vertical="center" wrapText="1"/>
    </xf>
    <xf numFmtId="0" fontId="7" fillId="0" borderId="2" xfId="1" applyFont="1" applyBorder="1" applyAlignment="1">
      <alignment vertical="center" wrapText="1"/>
    </xf>
    <xf numFmtId="167" fontId="0" fillId="0" borderId="0" xfId="0" applyNumberFormat="1" applyAlignment="1">
      <alignment horizontal="center"/>
    </xf>
    <xf numFmtId="0" fontId="9" fillId="10" borderId="0" xfId="0" applyFont="1" applyFill="1" applyAlignment="1">
      <alignment horizontal="center"/>
    </xf>
    <xf numFmtId="0" fontId="10" fillId="10" borderId="0" xfId="0" applyFont="1" applyFill="1" applyAlignment="1">
      <alignment horizontal="center"/>
    </xf>
    <xf numFmtId="167" fontId="9" fillId="10" borderId="0" xfId="0" applyNumberFormat="1" applyFont="1" applyFill="1" applyAlignment="1">
      <alignment horizontal="center"/>
    </xf>
    <xf numFmtId="0" fontId="0" fillId="0" borderId="0" xfId="0" applyAlignment="1">
      <alignment horizontal="center"/>
    </xf>
    <xf numFmtId="166" fontId="0" fillId="0" borderId="4" xfId="0" applyNumberFormat="1" applyBorder="1"/>
    <xf numFmtId="166" fontId="0" fillId="0" borderId="0" xfId="0" applyNumberFormat="1"/>
    <xf numFmtId="168" fontId="0" fillId="0" borderId="0" xfId="0" applyNumberFormat="1" applyAlignment="1">
      <alignment horizontal="center"/>
    </xf>
    <xf numFmtId="0" fontId="9" fillId="10" borderId="0" xfId="0" applyFont="1" applyFill="1"/>
    <xf numFmtId="169" fontId="9" fillId="10" borderId="0" xfId="0" applyNumberFormat="1" applyFont="1" applyFill="1"/>
    <xf numFmtId="168" fontId="9" fillId="10" borderId="0" xfId="0" applyNumberFormat="1" applyFont="1" applyFill="1" applyAlignment="1">
      <alignment horizontal="center"/>
    </xf>
    <xf numFmtId="0" fontId="2" fillId="0" borderId="0" xfId="1" applyAlignment="1"/>
    <xf numFmtId="0" fontId="2" fillId="0" borderId="4" xfId="1" applyFont="1" applyBorder="1" applyAlignment="1">
      <alignment wrapText="1"/>
    </xf>
    <xf numFmtId="0" fontId="10" fillId="11" borderId="0" xfId="1" applyFont="1" applyFill="1" applyBorder="1" applyAlignment="1"/>
    <xf numFmtId="0" fontId="7" fillId="11" borderId="0" xfId="1" applyFont="1" applyFill="1" applyBorder="1" applyAlignment="1">
      <alignment horizontal="center" wrapText="1"/>
    </xf>
    <xf numFmtId="166" fontId="7" fillId="11" borderId="0" xfId="1" applyNumberFormat="1" applyFont="1" applyFill="1" applyBorder="1" applyAlignment="1">
      <alignment wrapText="1"/>
    </xf>
    <xf numFmtId="0" fontId="7" fillId="11" borderId="0" xfId="1" applyFont="1" applyFill="1" applyBorder="1" applyAlignment="1">
      <alignment wrapText="1"/>
    </xf>
    <xf numFmtId="170" fontId="2" fillId="0" borderId="0" xfId="1" applyNumberFormat="1"/>
    <xf numFmtId="0" fontId="5" fillId="0" borderId="0" xfId="1" applyFont="1" applyBorder="1" applyAlignment="1"/>
    <xf numFmtId="0" fontId="2" fillId="0" borderId="0" xfId="1" applyFont="1" applyBorder="1" applyAlignment="1">
      <alignment horizontal="center" wrapText="1"/>
    </xf>
    <xf numFmtId="166" fontId="2" fillId="0" borderId="0" xfId="1" applyNumberFormat="1" applyFont="1" applyBorder="1" applyAlignment="1">
      <alignment wrapText="1"/>
    </xf>
    <xf numFmtId="0" fontId="2" fillId="0" borderId="0" xfId="1" applyFont="1" applyBorder="1" applyAlignment="1">
      <alignment wrapText="1"/>
    </xf>
    <xf numFmtId="166" fontId="11" fillId="12" borderId="0" xfId="1" applyNumberFormat="1" applyFont="1" applyFill="1" applyBorder="1" applyAlignment="1">
      <alignment wrapText="1"/>
    </xf>
    <xf numFmtId="0" fontId="2" fillId="0" borderId="1" xfId="1" applyFont="1" applyBorder="1" applyAlignment="1">
      <alignment horizontal="center" wrapText="1"/>
    </xf>
    <xf numFmtId="166" fontId="2" fillId="0" borderId="1" xfId="1" applyNumberFormat="1" applyFont="1" applyBorder="1" applyAlignment="1">
      <alignment wrapText="1"/>
    </xf>
    <xf numFmtId="166" fontId="5" fillId="0" borderId="1" xfId="1" applyNumberFormat="1" applyFont="1" applyBorder="1" applyAlignment="1">
      <alignment wrapText="1"/>
    </xf>
    <xf numFmtId="0" fontId="2" fillId="0" borderId="0" xfId="1" applyFont="1" applyBorder="1" applyAlignment="1"/>
    <xf numFmtId="0" fontId="2" fillId="0" borderId="0" xfId="1" applyFont="1" applyBorder="1" applyAlignment="1">
      <alignment horizontal="center"/>
    </xf>
    <xf numFmtId="0" fontId="2" fillId="0" borderId="0" xfId="1" applyFont="1" applyBorder="1"/>
    <xf numFmtId="0" fontId="12" fillId="2" borderId="2" xfId="1" applyFont="1" applyFill="1" applyBorder="1" applyAlignment="1">
      <alignment horizontal="center"/>
    </xf>
    <xf numFmtId="0" fontId="12" fillId="2" borderId="5" xfId="1" applyFont="1" applyFill="1" applyBorder="1" applyAlignment="1">
      <alignment horizontal="center" wrapText="1"/>
    </xf>
    <xf numFmtId="0" fontId="13" fillId="0" borderId="0" xfId="1" applyFont="1" applyAlignment="1"/>
    <xf numFmtId="171" fontId="13" fillId="0" borderId="0" xfId="1" applyNumberFormat="1" applyFont="1" applyAlignment="1">
      <alignment horizontal="center"/>
    </xf>
    <xf numFmtId="171" fontId="13" fillId="0" borderId="0" xfId="1" applyNumberFormat="1" applyFont="1"/>
    <xf numFmtId="0" fontId="14" fillId="0" borderId="0" xfId="1" applyFont="1" applyAlignment="1"/>
    <xf numFmtId="171" fontId="14" fillId="0" borderId="0" xfId="1" applyNumberFormat="1" applyFont="1" applyAlignment="1">
      <alignment horizontal="center"/>
    </xf>
    <xf numFmtId="171" fontId="14" fillId="0" borderId="0" xfId="1" applyNumberFormat="1" applyFont="1"/>
    <xf numFmtId="171" fontId="6" fillId="0" borderId="0" xfId="1" applyNumberFormat="1" applyFont="1" applyAlignment="1">
      <alignment horizontal="center"/>
    </xf>
    <xf numFmtId="171" fontId="6" fillId="0" borderId="0" xfId="1" applyNumberFormat="1" applyFont="1"/>
    <xf numFmtId="0" fontId="11" fillId="6" borderId="0" xfId="1" applyFont="1" applyFill="1" applyAlignment="1"/>
    <xf numFmtId="171" fontId="11" fillId="6" borderId="0" xfId="1" applyNumberFormat="1" applyFont="1" applyFill="1" applyAlignment="1">
      <alignment horizontal="center"/>
    </xf>
    <xf numFmtId="171" fontId="11" fillId="6" borderId="0" xfId="1" applyNumberFormat="1" applyFont="1" applyFill="1"/>
    <xf numFmtId="171" fontId="15" fillId="6" borderId="0" xfId="1" applyNumberFormat="1" applyFont="1" applyFill="1"/>
    <xf numFmtId="171" fontId="11" fillId="0" borderId="0" xfId="1" applyNumberFormat="1" applyFont="1"/>
    <xf numFmtId="0" fontId="2" fillId="0" borderId="1" xfId="1" applyFont="1" applyBorder="1" applyAlignment="1">
      <alignment horizontal="center" vertical="center" wrapText="1"/>
    </xf>
    <xf numFmtId="0" fontId="2" fillId="0" borderId="0" xfId="1" applyAlignment="1">
      <alignment horizontal="center" vertical="center"/>
    </xf>
    <xf numFmtId="172" fontId="2" fillId="0" borderId="1" xfId="1" applyNumberFormat="1" applyFont="1" applyBorder="1" applyAlignment="1">
      <alignment vertical="center" wrapText="1"/>
    </xf>
    <xf numFmtId="165" fontId="5" fillId="8" borderId="7" xfId="1" applyNumberFormat="1" applyFont="1" applyFill="1" applyBorder="1" applyAlignment="1">
      <alignment horizontal="center" vertical="center" wrapText="1"/>
    </xf>
    <xf numFmtId="165" fontId="5" fillId="5" borderId="1" xfId="1" applyNumberFormat="1" applyFont="1" applyFill="1" applyBorder="1" applyAlignment="1">
      <alignment horizontal="center" vertical="center" wrapText="1"/>
    </xf>
    <xf numFmtId="165" fontId="5" fillId="5" borderId="7" xfId="1" applyNumberFormat="1" applyFont="1" applyFill="1" applyBorder="1" applyAlignment="1">
      <alignment horizontal="center" vertical="center" wrapText="1"/>
    </xf>
    <xf numFmtId="165" fontId="5" fillId="5" borderId="8" xfId="1" applyNumberFormat="1" applyFont="1" applyFill="1" applyBorder="1" applyAlignment="1">
      <alignment horizontal="center" vertical="center" wrapText="1"/>
    </xf>
    <xf numFmtId="172" fontId="5" fillId="0" borderId="1" xfId="1" applyNumberFormat="1" applyFont="1" applyBorder="1" applyAlignment="1">
      <alignment vertical="center" wrapText="1"/>
    </xf>
    <xf numFmtId="0" fontId="5" fillId="0" borderId="1" xfId="1" applyFont="1" applyBorder="1" applyAlignment="1">
      <alignment horizontal="center" vertical="center" wrapText="1"/>
    </xf>
    <xf numFmtId="165" fontId="5" fillId="6" borderId="1" xfId="1" applyNumberFormat="1" applyFont="1" applyFill="1" applyBorder="1" applyAlignment="1">
      <alignment horizontal="center" vertical="center" wrapText="1"/>
    </xf>
    <xf numFmtId="165" fontId="5" fillId="6" borderId="7" xfId="1" applyNumberFormat="1" applyFont="1" applyFill="1" applyBorder="1" applyAlignment="1">
      <alignment horizontal="center" vertical="center" wrapText="1"/>
    </xf>
    <xf numFmtId="0" fontId="1" fillId="0" borderId="1" xfId="4" applyBorder="1" applyAlignment="1">
      <alignment horizontal="center" vertical="center"/>
    </xf>
    <xf numFmtId="0" fontId="2" fillId="0" borderId="0" xfId="1" applyAlignment="1">
      <alignment vertical="center"/>
    </xf>
    <xf numFmtId="0" fontId="0" fillId="0" borderId="0" xfId="0" applyAlignment="1">
      <alignment vertical="center"/>
    </xf>
    <xf numFmtId="0" fontId="5" fillId="0" borderId="0" xfId="1" applyFont="1" applyAlignment="1">
      <alignment vertical="center"/>
    </xf>
    <xf numFmtId="0" fontId="17" fillId="0" borderId="0" xfId="0" applyFont="1" applyAlignment="1">
      <alignment vertical="center"/>
    </xf>
    <xf numFmtId="164" fontId="1" fillId="0" borderId="1" xfId="3" applyFont="1" applyBorder="1" applyAlignment="1">
      <alignment vertical="center"/>
    </xf>
    <xf numFmtId="164" fontId="1" fillId="0" borderId="1" xfId="3" applyFont="1" applyBorder="1" applyAlignment="1">
      <alignment horizontal="center" vertical="center"/>
    </xf>
    <xf numFmtId="0" fontId="5" fillId="0" borderId="0" xfId="1" applyFont="1" applyAlignment="1">
      <alignment horizontal="center" vertical="center"/>
    </xf>
    <xf numFmtId="166" fontId="7" fillId="9" borderId="3" xfId="1" applyNumberFormat="1" applyFont="1" applyFill="1" applyBorder="1" applyAlignment="1">
      <alignment vertical="center"/>
    </xf>
    <xf numFmtId="0" fontId="19" fillId="0" borderId="1" xfId="0" applyFont="1" applyBorder="1" applyAlignment="1">
      <alignment horizontal="right" vertical="center"/>
    </xf>
    <xf numFmtId="0" fontId="22" fillId="0" borderId="6" xfId="1" applyFont="1" applyBorder="1" applyAlignment="1">
      <alignment horizontal="center" wrapText="1"/>
    </xf>
    <xf numFmtId="166" fontId="22" fillId="0" borderId="6" xfId="1" applyNumberFormat="1" applyFont="1" applyBorder="1" applyAlignment="1">
      <alignment wrapText="1"/>
    </xf>
    <xf numFmtId="0" fontId="22" fillId="0" borderId="4" xfId="1" applyFont="1" applyBorder="1" applyAlignment="1">
      <alignment horizontal="center" wrapText="1"/>
    </xf>
    <xf numFmtId="166" fontId="22" fillId="0" borderId="4" xfId="1" applyNumberFormat="1" applyFont="1" applyBorder="1" applyAlignment="1">
      <alignment wrapText="1"/>
    </xf>
    <xf numFmtId="0" fontId="21" fillId="11" borderId="0" xfId="1" applyFont="1" applyFill="1" applyBorder="1" applyAlignment="1"/>
    <xf numFmtId="0" fontId="23" fillId="11" borderId="0" xfId="1" applyFont="1" applyFill="1" applyBorder="1" applyAlignment="1">
      <alignment horizontal="center" wrapText="1"/>
    </xf>
    <xf numFmtId="166" fontId="23" fillId="11" borderId="0" xfId="1" applyNumberFormat="1" applyFont="1" applyFill="1" applyBorder="1" applyAlignment="1">
      <alignment wrapText="1"/>
    </xf>
    <xf numFmtId="0" fontId="22" fillId="0" borderId="0" xfId="1" applyFont="1" applyBorder="1" applyAlignment="1">
      <alignment horizontal="center" wrapText="1"/>
    </xf>
    <xf numFmtId="166" fontId="22" fillId="0" borderId="0" xfId="1" applyNumberFormat="1" applyFont="1" applyBorder="1" applyAlignment="1">
      <alignment wrapText="1"/>
    </xf>
    <xf numFmtId="0" fontId="19" fillId="0" borderId="0" xfId="0" applyFont="1" applyAlignment="1">
      <alignment wrapText="1"/>
    </xf>
    <xf numFmtId="0" fontId="24" fillId="0" borderId="0" xfId="0" pivotButton="1" applyFont="1"/>
    <xf numFmtId="173" fontId="24" fillId="0" borderId="0" xfId="0" applyNumberFormat="1" applyFont="1"/>
    <xf numFmtId="0" fontId="24" fillId="0" borderId="0" xfId="0" applyFont="1"/>
    <xf numFmtId="0" fontId="24" fillId="0" borderId="0" xfId="0" applyFont="1" applyAlignment="1">
      <alignment horizontal="left"/>
    </xf>
    <xf numFmtId="0" fontId="24" fillId="0" borderId="0" xfId="0" applyFont="1" applyAlignment="1">
      <alignment horizontal="left" indent="1"/>
    </xf>
    <xf numFmtId="0" fontId="8" fillId="0" borderId="0" xfId="0" applyFont="1" applyBorder="1" applyAlignment="1">
      <alignment horizontal="center" vertical="center"/>
    </xf>
    <xf numFmtId="0" fontId="11" fillId="12" borderId="0" xfId="1" applyFont="1" applyFill="1" applyBorder="1" applyAlignment="1">
      <alignment horizontal="center" vertical="center"/>
    </xf>
    <xf numFmtId="0" fontId="3" fillId="3" borderId="9"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11" xfId="1" applyFont="1" applyFill="1" applyBorder="1" applyAlignment="1">
      <alignment horizontal="center" vertical="center" wrapText="1"/>
    </xf>
    <xf numFmtId="0" fontId="2" fillId="0" borderId="12" xfId="1" applyFont="1" applyBorder="1" applyAlignment="1">
      <alignment vertical="center" wrapText="1"/>
    </xf>
    <xf numFmtId="0" fontId="2" fillId="0" borderId="13" xfId="1" applyFont="1" applyBorder="1" applyAlignment="1">
      <alignment vertical="center" wrapText="1"/>
    </xf>
    <xf numFmtId="0" fontId="16" fillId="0" borderId="13" xfId="2" applyBorder="1" applyAlignment="1">
      <alignment vertical="center" wrapText="1"/>
    </xf>
    <xf numFmtId="0" fontId="5" fillId="0" borderId="12" xfId="1" applyFont="1" applyBorder="1" applyAlignment="1">
      <alignment vertical="center" wrapText="1"/>
    </xf>
    <xf numFmtId="0" fontId="5" fillId="0" borderId="13" xfId="1" applyFont="1" applyBorder="1" applyAlignment="1">
      <alignment vertical="center" wrapText="1"/>
    </xf>
    <xf numFmtId="0" fontId="2" fillId="7" borderId="12" xfId="1" applyFont="1" applyFill="1" applyBorder="1" applyAlignment="1">
      <alignment vertical="center" wrapText="1"/>
    </xf>
    <xf numFmtId="0" fontId="19" fillId="0" borderId="12" xfId="4" applyFont="1" applyBorder="1" applyAlignment="1">
      <alignment vertical="center"/>
    </xf>
    <xf numFmtId="0" fontId="2" fillId="6" borderId="13" xfId="1" applyFont="1" applyFill="1" applyBorder="1" applyAlignment="1">
      <alignment vertical="center" wrapText="1"/>
    </xf>
    <xf numFmtId="0" fontId="19" fillId="0" borderId="12" xfId="0" applyFont="1" applyBorder="1" applyAlignment="1">
      <alignment vertical="center"/>
    </xf>
    <xf numFmtId="0" fontId="4" fillId="3" borderId="17" xfId="1" applyFont="1" applyFill="1" applyBorder="1" applyAlignment="1">
      <alignment horizontal="center" vertical="center" wrapText="1"/>
    </xf>
    <xf numFmtId="0" fontId="4" fillId="3" borderId="18" xfId="1" applyFont="1" applyFill="1" applyBorder="1" applyAlignment="1">
      <alignment horizontal="center" vertical="center" wrapText="1"/>
    </xf>
    <xf numFmtId="0" fontId="20" fillId="3" borderId="18" xfId="1" applyFont="1" applyFill="1" applyBorder="1" applyAlignment="1">
      <alignment horizontal="center" vertical="center" wrapText="1"/>
    </xf>
    <xf numFmtId="0" fontId="20" fillId="3" borderId="19" xfId="1" applyFont="1" applyFill="1" applyBorder="1" applyAlignment="1">
      <alignment horizontal="center" vertical="center" wrapText="1"/>
    </xf>
    <xf numFmtId="0" fontId="4" fillId="3" borderId="20" xfId="1" applyFont="1" applyFill="1" applyBorder="1" applyAlignment="1">
      <alignment horizontal="center" vertical="center" wrapText="1"/>
    </xf>
    <xf numFmtId="0" fontId="2" fillId="0" borderId="21" xfId="1" applyFont="1" applyBorder="1" applyAlignment="1">
      <alignment vertical="center" wrapText="1"/>
    </xf>
    <xf numFmtId="0" fontId="2" fillId="0" borderId="6" xfId="1" applyFont="1" applyBorder="1" applyAlignment="1">
      <alignment vertical="center" wrapText="1"/>
    </xf>
    <xf numFmtId="172" fontId="2" fillId="0" borderId="6" xfId="1" applyNumberFormat="1" applyFont="1" applyBorder="1" applyAlignment="1">
      <alignment vertical="center" wrapText="1"/>
    </xf>
    <xf numFmtId="0" fontId="2" fillId="0" borderId="6" xfId="1" applyFont="1" applyBorder="1" applyAlignment="1">
      <alignment horizontal="center" vertical="center" wrapText="1"/>
    </xf>
    <xf numFmtId="166" fontId="2" fillId="0" borderId="6" xfId="1" applyNumberFormat="1" applyFont="1" applyBorder="1" applyAlignment="1">
      <alignment vertical="center" wrapText="1"/>
    </xf>
    <xf numFmtId="165" fontId="5" fillId="5" borderId="6" xfId="1" applyNumberFormat="1" applyFont="1" applyFill="1" applyBorder="1" applyAlignment="1">
      <alignment horizontal="center" vertical="center" wrapText="1"/>
    </xf>
    <xf numFmtId="165" fontId="5" fillId="5" borderId="22" xfId="1" applyNumberFormat="1" applyFont="1" applyFill="1" applyBorder="1" applyAlignment="1">
      <alignment horizontal="center" vertical="center" wrapText="1"/>
    </xf>
    <xf numFmtId="0" fontId="2" fillId="0" borderId="23" xfId="1" applyFont="1" applyBorder="1" applyAlignment="1">
      <alignment vertical="center" wrapText="1"/>
    </xf>
    <xf numFmtId="0" fontId="4" fillId="4" borderId="24" xfId="1" applyFont="1" applyFill="1" applyBorder="1" applyAlignment="1">
      <alignment horizontal="center" vertical="center" wrapText="1"/>
    </xf>
    <xf numFmtId="0" fontId="4" fillId="4" borderId="25" xfId="1" applyFont="1" applyFill="1" applyBorder="1" applyAlignment="1">
      <alignment horizontal="center" vertical="center" wrapText="1"/>
    </xf>
    <xf numFmtId="0" fontId="4" fillId="4" borderId="26" xfId="1" applyFont="1" applyFill="1" applyBorder="1" applyAlignment="1">
      <alignment horizontal="center" vertical="center" wrapText="1"/>
    </xf>
    <xf numFmtId="0" fontId="5" fillId="0" borderId="27" xfId="1" applyFont="1" applyBorder="1" applyAlignment="1">
      <alignment vertical="center" wrapText="1"/>
    </xf>
    <xf numFmtId="0" fontId="5" fillId="0" borderId="28" xfId="1" applyFont="1" applyBorder="1" applyAlignment="1">
      <alignment vertical="center" wrapText="1"/>
    </xf>
    <xf numFmtId="166" fontId="5" fillId="0" borderId="28" xfId="1" applyNumberFormat="1" applyFont="1" applyBorder="1" applyAlignment="1">
      <alignment vertical="center" wrapText="1"/>
    </xf>
    <xf numFmtId="0" fontId="5" fillId="0" borderId="28" xfId="1" applyFont="1" applyBorder="1" applyAlignment="1">
      <alignment horizontal="center" vertical="center" wrapText="1"/>
    </xf>
    <xf numFmtId="165" fontId="5" fillId="13" borderId="28" xfId="1" applyNumberFormat="1" applyFont="1" applyFill="1" applyBorder="1" applyAlignment="1">
      <alignment horizontal="center" vertical="center" wrapText="1"/>
    </xf>
    <xf numFmtId="165" fontId="5" fillId="14" borderId="8" xfId="1" applyNumberFormat="1" applyFont="1" applyFill="1" applyBorder="1" applyAlignment="1">
      <alignment horizontal="center" vertical="center" wrapText="1"/>
    </xf>
    <xf numFmtId="0" fontId="5" fillId="0" borderId="29" xfId="1" applyFont="1" applyBorder="1" applyAlignment="1">
      <alignment vertical="center" wrapText="1"/>
    </xf>
    <xf numFmtId="0" fontId="2" fillId="0" borderId="27" xfId="1" applyFont="1" applyBorder="1" applyAlignment="1">
      <alignment vertical="center" wrapText="1"/>
    </xf>
    <xf numFmtId="0" fontId="2" fillId="0" borderId="28" xfId="1" applyFont="1" applyBorder="1" applyAlignment="1">
      <alignment vertical="center" wrapText="1"/>
    </xf>
    <xf numFmtId="0" fontId="2" fillId="0" borderId="28" xfId="1" applyFont="1" applyBorder="1" applyAlignment="1">
      <alignment horizontal="center" vertical="center" wrapText="1"/>
    </xf>
    <xf numFmtId="166" fontId="2" fillId="0" borderId="28" xfId="1" applyNumberFormat="1" applyFont="1" applyBorder="1" applyAlignment="1">
      <alignment vertical="center" wrapText="1"/>
    </xf>
    <xf numFmtId="165" fontId="5" fillId="5" borderId="28" xfId="1" applyNumberFormat="1" applyFont="1" applyFill="1" applyBorder="1" applyAlignment="1">
      <alignment horizontal="center" vertical="center" wrapText="1"/>
    </xf>
    <xf numFmtId="0" fontId="2" fillId="0" borderId="29" xfId="1" applyFont="1" applyBorder="1" applyAlignment="1">
      <alignment vertical="center" wrapText="1"/>
    </xf>
    <xf numFmtId="0" fontId="2" fillId="0" borderId="17" xfId="1" applyFont="1" applyBorder="1" applyAlignment="1">
      <alignment vertical="center" wrapText="1"/>
    </xf>
    <xf numFmtId="0" fontId="2" fillId="7" borderId="18" xfId="1" applyFont="1" applyFill="1" applyBorder="1" applyAlignment="1">
      <alignment vertical="center" wrapText="1"/>
    </xf>
    <xf numFmtId="165" fontId="2" fillId="7" borderId="18" xfId="1" applyNumberFormat="1" applyFont="1" applyFill="1" applyBorder="1" applyAlignment="1">
      <alignment vertical="center" wrapText="1"/>
    </xf>
    <xf numFmtId="0" fontId="2" fillId="0" borderId="18" xfId="1" applyFont="1" applyBorder="1" applyAlignment="1">
      <alignment vertical="center" wrapText="1"/>
    </xf>
    <xf numFmtId="0" fontId="2" fillId="0" borderId="18" xfId="1" applyFont="1" applyBorder="1" applyAlignment="1">
      <alignment horizontal="center" vertical="center" wrapText="1"/>
    </xf>
    <xf numFmtId="166" fontId="2" fillId="0" borderId="18" xfId="1" applyNumberFormat="1" applyFont="1" applyBorder="1" applyAlignment="1">
      <alignment vertical="center" wrapText="1"/>
    </xf>
    <xf numFmtId="165" fontId="5" fillId="5" borderId="18" xfId="1" applyNumberFormat="1" applyFont="1" applyFill="1" applyBorder="1" applyAlignment="1">
      <alignment horizontal="center" vertical="center" wrapText="1"/>
    </xf>
    <xf numFmtId="165" fontId="5" fillId="5" borderId="19" xfId="1" applyNumberFormat="1" applyFont="1" applyFill="1" applyBorder="1" applyAlignment="1">
      <alignment horizontal="center" vertical="center" wrapText="1"/>
    </xf>
    <xf numFmtId="0" fontId="2" fillId="0" borderId="20" xfId="1" applyFont="1" applyBorder="1" applyAlignment="1">
      <alignment vertical="center" wrapText="1"/>
    </xf>
    <xf numFmtId="0" fontId="2" fillId="7" borderId="6" xfId="1" applyFont="1" applyFill="1" applyBorder="1" applyAlignment="1">
      <alignment vertical="center" wrapText="1"/>
    </xf>
    <xf numFmtId="165" fontId="2" fillId="7" borderId="6" xfId="1" applyNumberFormat="1" applyFont="1" applyFill="1" applyBorder="1" applyAlignment="1">
      <alignment vertical="center" wrapText="1"/>
    </xf>
    <xf numFmtId="165" fontId="2" fillId="0" borderId="28" xfId="1" applyNumberFormat="1" applyFont="1" applyBorder="1" applyAlignment="1">
      <alignment vertical="center" wrapText="1"/>
    </xf>
    <xf numFmtId="165" fontId="5" fillId="6" borderId="28" xfId="1" applyNumberFormat="1" applyFont="1" applyFill="1" applyBorder="1" applyAlignment="1">
      <alignment horizontal="center" vertical="center" wrapText="1"/>
    </xf>
    <xf numFmtId="165" fontId="5" fillId="6" borderId="8" xfId="1" applyNumberFormat="1" applyFont="1" applyFill="1" applyBorder="1" applyAlignment="1">
      <alignment horizontal="center" vertical="center" wrapText="1"/>
    </xf>
    <xf numFmtId="0" fontId="2" fillId="7" borderId="27" xfId="1" applyFont="1" applyFill="1" applyBorder="1" applyAlignment="1">
      <alignment vertical="center" wrapText="1"/>
    </xf>
    <xf numFmtId="165" fontId="2" fillId="0" borderId="6" xfId="1" applyNumberFormat="1" applyFont="1" applyBorder="1" applyAlignment="1">
      <alignment vertical="center" wrapText="1"/>
    </xf>
    <xf numFmtId="165" fontId="5" fillId="6" borderId="6" xfId="1" applyNumberFormat="1" applyFont="1" applyFill="1" applyBorder="1" applyAlignment="1">
      <alignment horizontal="center" vertical="center" wrapText="1"/>
    </xf>
    <xf numFmtId="165" fontId="5" fillId="6" borderId="22" xfId="1" applyNumberFormat="1" applyFont="1" applyFill="1" applyBorder="1" applyAlignment="1">
      <alignment horizontal="center" vertical="center" wrapText="1"/>
    </xf>
    <xf numFmtId="0" fontId="19" fillId="0" borderId="21" xfId="4" applyFont="1" applyBorder="1" applyAlignment="1">
      <alignment vertical="center"/>
    </xf>
    <xf numFmtId="0" fontId="1" fillId="0" borderId="6" xfId="4" applyBorder="1" applyAlignment="1">
      <alignment horizontal="center" vertical="center"/>
    </xf>
    <xf numFmtId="164" fontId="1" fillId="0" borderId="6" xfId="3" applyFont="1" applyBorder="1" applyAlignment="1">
      <alignment vertical="center"/>
    </xf>
    <xf numFmtId="0" fontId="19" fillId="0" borderId="27" xfId="4" applyFont="1" applyBorder="1" applyAlignment="1">
      <alignment vertical="center"/>
    </xf>
    <xf numFmtId="0" fontId="1" fillId="0" borderId="28" xfId="4" applyBorder="1" applyAlignment="1">
      <alignment horizontal="center" vertical="center"/>
    </xf>
    <xf numFmtId="164" fontId="1" fillId="0" borderId="28" xfId="3" applyFont="1" applyBorder="1" applyAlignment="1">
      <alignment horizontal="center" vertical="center"/>
    </xf>
    <xf numFmtId="165" fontId="5" fillId="8" borderId="22" xfId="1" applyNumberFormat="1" applyFont="1" applyFill="1" applyBorder="1" applyAlignment="1">
      <alignment horizontal="center" vertical="center" wrapText="1"/>
    </xf>
    <xf numFmtId="164" fontId="1" fillId="0" borderId="6" xfId="3" applyFont="1" applyBorder="1" applyAlignment="1">
      <alignment horizontal="center" vertical="center"/>
    </xf>
    <xf numFmtId="0" fontId="2" fillId="6" borderId="6" xfId="1" applyFont="1" applyFill="1" applyBorder="1" applyAlignment="1">
      <alignment vertical="center" wrapText="1"/>
    </xf>
    <xf numFmtId="0" fontId="2" fillId="6" borderId="23" xfId="1" applyFont="1" applyFill="1" applyBorder="1" applyAlignment="1">
      <alignment vertical="center" wrapText="1"/>
    </xf>
    <xf numFmtId="9" fontId="2" fillId="0" borderId="29" xfId="1" applyNumberFormat="1" applyFont="1" applyBorder="1" applyAlignment="1">
      <alignment vertical="center" wrapText="1"/>
    </xf>
    <xf numFmtId="0" fontId="2" fillId="0" borderId="30" xfId="1" applyFont="1" applyBorder="1" applyAlignment="1">
      <alignment vertical="center" wrapText="1"/>
    </xf>
    <xf numFmtId="0" fontId="2" fillId="0" borderId="31" xfId="1" applyFont="1" applyBorder="1" applyAlignment="1">
      <alignment vertical="center" wrapText="1"/>
    </xf>
    <xf numFmtId="165" fontId="2" fillId="0" borderId="31" xfId="1" applyNumberFormat="1" applyFont="1" applyBorder="1" applyAlignment="1">
      <alignment vertical="center" wrapText="1"/>
    </xf>
    <xf numFmtId="0" fontId="2" fillId="0" borderId="31" xfId="1" applyFont="1" applyBorder="1" applyAlignment="1">
      <alignment horizontal="center" vertical="center" wrapText="1"/>
    </xf>
    <xf numFmtId="166" fontId="2" fillId="0" borderId="31" xfId="1" applyNumberFormat="1" applyFont="1" applyBorder="1" applyAlignment="1">
      <alignment vertical="center" wrapText="1"/>
    </xf>
    <xf numFmtId="165" fontId="5" fillId="5" borderId="31" xfId="1" applyNumberFormat="1" applyFont="1" applyFill="1" applyBorder="1" applyAlignment="1">
      <alignment horizontal="center" vertical="center" wrapText="1"/>
    </xf>
    <xf numFmtId="165" fontId="5" fillId="5" borderId="32" xfId="1" applyNumberFormat="1" applyFont="1" applyFill="1" applyBorder="1" applyAlignment="1">
      <alignment horizontal="center" vertical="center" wrapText="1"/>
    </xf>
    <xf numFmtId="0" fontId="2" fillId="0" borderId="33" xfId="1" applyFont="1" applyBorder="1" applyAlignment="1">
      <alignment vertical="center" wrapText="1"/>
    </xf>
    <xf numFmtId="0" fontId="4" fillId="2" borderId="34" xfId="1" applyFont="1" applyFill="1" applyBorder="1" applyAlignment="1">
      <alignment horizontal="center"/>
    </xf>
    <xf numFmtId="0" fontId="4" fillId="2" borderId="35" xfId="1" applyFont="1" applyFill="1" applyBorder="1" applyAlignment="1">
      <alignment horizontal="center" wrapText="1"/>
    </xf>
    <xf numFmtId="0" fontId="4" fillId="2" borderId="36" xfId="1" applyFont="1" applyFill="1" applyBorder="1" applyAlignment="1">
      <alignment horizontal="center" wrapText="1"/>
    </xf>
    <xf numFmtId="0" fontId="5" fillId="0" borderId="12" xfId="1" applyFont="1" applyBorder="1" applyAlignment="1"/>
    <xf numFmtId="0" fontId="5" fillId="0" borderId="13" xfId="1" applyFont="1" applyBorder="1" applyAlignment="1">
      <alignment wrapText="1"/>
    </xf>
    <xf numFmtId="0" fontId="2" fillId="0" borderId="13" xfId="1" applyFont="1" applyBorder="1" applyAlignment="1">
      <alignment wrapText="1"/>
    </xf>
    <xf numFmtId="0" fontId="5" fillId="0" borderId="14" xfId="1" applyFont="1" applyBorder="1" applyAlignment="1"/>
    <xf numFmtId="0" fontId="2" fillId="0" borderId="15" xfId="1" applyFont="1" applyBorder="1" applyAlignment="1">
      <alignment horizontal="center" wrapText="1"/>
    </xf>
    <xf numFmtId="166" fontId="2" fillId="0" borderId="15" xfId="1" applyNumberFormat="1" applyFont="1" applyBorder="1" applyAlignment="1">
      <alignment wrapText="1"/>
    </xf>
    <xf numFmtId="166" fontId="5" fillId="0" borderId="15" xfId="1" applyNumberFormat="1" applyFont="1" applyBorder="1" applyAlignment="1">
      <alignment wrapText="1"/>
    </xf>
    <xf numFmtId="0" fontId="2" fillId="0" borderId="16" xfId="1" applyFont="1" applyBorder="1" applyAlignment="1">
      <alignment wrapText="1"/>
    </xf>
    <xf numFmtId="0" fontId="22" fillId="0" borderId="1" xfId="1" applyFont="1" applyBorder="1" applyAlignment="1">
      <alignment horizontal="center" wrapText="1"/>
    </xf>
    <xf numFmtId="166" fontId="22" fillId="0" borderId="1" xfId="1" applyNumberFormat="1" applyFont="1" applyBorder="1" applyAlignment="1">
      <alignment wrapText="1"/>
    </xf>
    <xf numFmtId="0" fontId="19" fillId="0" borderId="12" xfId="0" applyFont="1" applyBorder="1" applyAlignment="1"/>
    <xf numFmtId="0" fontId="19" fillId="0" borderId="12" xfId="1" applyFont="1" applyBorder="1" applyAlignment="1"/>
    <xf numFmtId="0" fontId="19" fillId="0" borderId="14" xfId="1" applyFont="1" applyBorder="1" applyAlignment="1"/>
    <xf numFmtId="0" fontId="22" fillId="0" borderId="15" xfId="1" applyFont="1" applyBorder="1" applyAlignment="1">
      <alignment horizontal="center" wrapText="1"/>
    </xf>
    <xf numFmtId="166" fontId="22" fillId="0" borderId="15" xfId="1" applyNumberFormat="1" applyFont="1" applyBorder="1" applyAlignment="1">
      <alignment wrapText="1"/>
    </xf>
    <xf numFmtId="0" fontId="21" fillId="0" borderId="21" xfId="1" applyFont="1" applyBorder="1" applyAlignment="1"/>
    <xf numFmtId="0" fontId="2" fillId="0" borderId="23" xfId="1" applyFont="1" applyBorder="1" applyAlignment="1">
      <alignment wrapText="1"/>
    </xf>
    <xf numFmtId="0" fontId="4" fillId="2" borderId="37" xfId="1" applyFont="1" applyFill="1" applyBorder="1" applyAlignment="1">
      <alignment horizontal="center"/>
    </xf>
    <xf numFmtId="0" fontId="4" fillId="2" borderId="38" xfId="1" applyFont="1" applyFill="1" applyBorder="1" applyAlignment="1">
      <alignment horizontal="center" wrapText="1"/>
    </xf>
    <xf numFmtId="0" fontId="4" fillId="2" borderId="39" xfId="1" applyFont="1" applyFill="1" applyBorder="1" applyAlignment="1">
      <alignment horizontal="center" wrapText="1"/>
    </xf>
  </cellXfs>
  <cellStyles count="5">
    <cellStyle name="Hivatkozás" xfId="2" builtinId="8"/>
    <cellStyle name="Magyarázó szöveg" xfId="1" builtinId="53" customBuiltin="1"/>
    <cellStyle name="Normál" xfId="0" builtinId="0"/>
    <cellStyle name="Normálna 2" xfId="4"/>
    <cellStyle name="Pénznem" xfId="3" builtinId="4"/>
  </cellStyles>
  <dxfs count="32">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numFmt numFmtId="173" formatCode="_-* #,##0\ &quot;€&quot;_-;\-* #,##0\ &quot;€&quot;_-;_-* &quot;-&quot;??\ &quot;€&quot;_-;_-@_-"/>
    </dxf>
    <dxf>
      <numFmt numFmtId="173" formatCode="_-* #,##0\ &quot;€&quot;_-;\-* #,##0\ &quot;€&quot;_-;_-* &quot;-&quot;??\ &quot;€&quot;_-;_-@_-"/>
    </dxf>
    <dxf>
      <numFmt numFmtId="173" formatCode="_-* #,##0\ &quot;€&quot;_-;\-* #,##0\ &quot;€&quot;_-;_-* &quot;-&quot;??\ &quot;€&quot;_-;_-@_-"/>
    </dxf>
    <dxf>
      <numFmt numFmtId="174" formatCode="_-* #,##0.0\ &quot;€&quot;_-;\-* #,##0.0\ &quot;€&quot;_-;_-* &quot;-&quot;??\ &quot;€&quot;_-;_-@_-"/>
    </dxf>
    <dxf>
      <numFmt numFmtId="174" formatCode="_-* #,##0.0\ &quot;€&quot;_-;\-* #,##0.0\ &quot;€&quot;_-;_-* &quot;-&quot;??\ &quot;€&quot;_-;_-@_-"/>
    </dxf>
    <dxf>
      <numFmt numFmtId="174" formatCode="_-* #,##0.0\ &quot;€&quot;_-;\-* #,##0.0\ &quot;€&quot;_-;_-* &quot;-&quot;??\ &quot;€&quot;_-;_-@_-"/>
    </dxf>
    <dxf>
      <numFmt numFmtId="164" formatCode="_-* #,##0.00\ &quot;€&quot;_-;\-* #,##0.00\ &quot;€&quot;_-;_-* &quot;-&quot;??\ &quot;€&quot;_-;_-@_-"/>
    </dxf>
    <dxf>
      <numFmt numFmtId="164" formatCode="_-* #,##0.00\ &quot;€&quot;_-;\-* #,##0.00\ &quot;€&quot;_-;_-* &quot;-&quot;??\ &quot;€&quot;_-;_-@_-"/>
    </dxf>
    <dxf>
      <numFmt numFmtId="164" formatCode="_-* #,##0.00\ &quot;€&quot;_-;\-* #,##0.00\ &quot;€&quot;_-;_-* &quot;-&quot;??\ &quot;€&quot;_-;_-@_-"/>
    </dxf>
    <dxf>
      <fill>
        <patternFill>
          <bgColor theme="9" tint="0.39994506668294322"/>
        </patternFill>
      </fill>
    </dxf>
    <dxf>
      <fill>
        <patternFill>
          <bgColor rgb="FFFFC000"/>
        </patternFill>
      </fill>
    </dxf>
    <dxf>
      <fill>
        <patternFill>
          <bgColor rgb="FFFFFF00"/>
        </patternFill>
      </fill>
    </dxf>
  </dxfs>
  <tableStyles count="0" defaultTableStyle="TableStyleMedium2" defaultPivotStyle="PivotStyleLight16"/>
  <colors>
    <indexedColors>
      <rgbColor rgb="FF000000"/>
      <rgbColor rgb="FFFFFFFF"/>
      <rgbColor rgb="FFFF0066"/>
      <rgbColor rgb="FF00CC00"/>
      <rgbColor rgb="FF0000FF"/>
      <rgbColor rgb="FFFFFF00"/>
      <rgbColor rgb="FFFF00FF"/>
      <rgbColor rgb="FF00FFFF"/>
      <rgbColor rgb="FF800000"/>
      <rgbColor rgb="FF008000"/>
      <rgbColor rgb="FF000080"/>
      <rgbColor rgb="FF808000"/>
      <rgbColor rgb="FF800080"/>
      <rgbColor rgb="FF008080"/>
      <rgbColor rgb="FFC0C0C0"/>
      <rgbColor rgb="FF7F7F7F"/>
      <rgbColor rgb="FF9999FF"/>
      <rgbColor rgb="FF993366"/>
      <rgbColor rgb="FFFFFFCC"/>
      <rgbColor rgb="FFCCFFFF"/>
      <rgbColor rgb="FF660066"/>
      <rgbColor rgb="FFFF8080"/>
      <rgbColor rgb="FF0066CC"/>
      <rgbColor rgb="FFD9D9D9"/>
      <rgbColor rgb="FF000080"/>
      <rgbColor rgb="FFFF00FF"/>
      <rgbColor rgb="FFCCFF00"/>
      <rgbColor rgb="FF00FFFF"/>
      <rgbColor rgb="FF800080"/>
      <rgbColor rgb="FF800000"/>
      <rgbColor rgb="FF008080"/>
      <rgbColor rgb="FF0000FF"/>
      <rgbColor rgb="FF00CCFF"/>
      <rgbColor rgb="FFCCFFFF"/>
      <rgbColor rgb="FFDDDDDD"/>
      <rgbColor rgb="FFFFFF99"/>
      <rgbColor rgb="FF66FFFF"/>
      <rgbColor rgb="FFFF99CC"/>
      <rgbColor rgb="FFCC99FF"/>
      <rgbColor rgb="FFFFCC99"/>
      <rgbColor rgb="FF3366FF"/>
      <rgbColor rgb="FF33CCCC"/>
      <rgbColor rgb="FF92D050"/>
      <rgbColor rgb="FFFFCC00"/>
      <rgbColor rgb="FFFF9900"/>
      <rgbColor rgb="FFFF33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omas" refreshedDate="42767.53073622685" createdVersion="6" refreshedVersion="6" minRefreshableVersion="3" recordCount="153">
  <cacheSource type="worksheet">
    <worksheetSource ref="A2:J155" sheet="kiadások"/>
  </cacheSource>
  <cacheFields count="10">
    <cacheField name="Tétel" numFmtId="0">
      <sharedItems/>
    </cacheField>
    <cacheField name="Darab" numFmtId="0">
      <sharedItems containsString="0" containsBlank="1" containsNumber="1" minValue="0" maxValue="10000"/>
    </cacheField>
    <cacheField name="Egységár_x000a_(EUR)" numFmtId="0">
      <sharedItems containsString="0" containsBlank="1" containsNumber="1" minValue="0" maxValue="12000"/>
    </cacheField>
    <cacheField name="Egység_x000a_típus" numFmtId="0">
      <sharedItems containsBlank="1"/>
    </cacheField>
    <cacheField name="Napok_x000a_száma" numFmtId="0">
      <sharedItems containsString="0" containsBlank="1" containsNumber="1" containsInteger="1" minValue="1" maxValue="10"/>
    </cacheField>
    <cacheField name="Összeg" numFmtId="0">
      <sharedItems containsString="0" containsBlank="1" containsNumber="1" minValue="0" maxValue="66000"/>
    </cacheField>
    <cacheField name="Fontos" numFmtId="0">
      <sharedItems containsBlank="1"/>
    </cacheField>
    <cacheField name="Kategória" numFmtId="0">
      <sharedItems containsBlank="1" count="22">
        <m/>
        <s v="Étkezés"/>
        <s v="GH felszerelés"/>
        <s v="Vasút-tábor"/>
        <s v="Vízvezeték"/>
        <s v="víz és áram"/>
        <s v="Energetika"/>
        <s v="Építkezés"/>
        <s v="Étel ellátás"/>
        <s v="Altáborok ellátása"/>
        <s v="Üzemanyag"/>
        <s v="Befektetés"/>
        <s v="Bérletek"/>
        <s v="Szolgáltatás"/>
        <s v="Elsősegély"/>
        <s v="Eszközök"/>
        <s v="Szolgáltatások"/>
        <s v="Marketing"/>
        <s v="Kellékek"/>
        <s v="Zsibvásár"/>
        <s v="Eszköz"/>
        <s v="Hosszú távú"/>
      </sharedItems>
    </cacheField>
    <cacheField name="Költséghely" numFmtId="0">
      <sharedItems containsBlank="1" count="13">
        <m/>
        <s v="Konyha"/>
        <s v="Utaztatás"/>
        <s v="Logisztika"/>
        <s v="Egészségügyi team"/>
        <s v="Kommunikáció team"/>
        <s v="Keret team"/>
        <s v="Program team"/>
        <s v="Tábori felszerelés"/>
        <s v="Tábori marketing"/>
        <s v="Szervezési költségek"/>
        <s v="Hosszú távú eszközök"/>
        <s v="Táborozás" u="1"/>
      </sharedItems>
    </cacheField>
    <cacheField name="Megjegyzé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3">
  <r>
    <s v="Konyha"/>
    <m/>
    <m/>
    <m/>
    <m/>
    <m/>
    <m/>
    <x v="0"/>
    <x v="0"/>
    <m/>
  </r>
  <r>
    <s v="Étkezés"/>
    <n v="660"/>
    <n v="10"/>
    <s v="fő/nap"/>
    <n v="10"/>
    <n v="66000"/>
    <s v="KELL"/>
    <x v="1"/>
    <x v="1"/>
    <s v="4 ebéd + 3,5 vacsora + 2,5 reggeli"/>
  </r>
  <r>
    <s v="Hűtőbox"/>
    <n v="7"/>
    <n v="6.5"/>
    <s v="darab"/>
    <n v="1"/>
    <n v="45.5"/>
    <s v="KELL"/>
    <x v="2"/>
    <x v="1"/>
    <s v="polisztirén http://www.polystyren-shop.cz/polystyren-shop/eshop/2-1-Termoboxy-s-vikem"/>
  </r>
  <r>
    <s v="Jégakku"/>
    <n v="14"/>
    <n v="1.6"/>
    <s v="pár"/>
    <n v="1"/>
    <n v="22.400000000000002"/>
    <s v="KELL"/>
    <x v="2"/>
    <x v="1"/>
    <s v="http://www.a-z.sk/detail/chladvlozky-2x400g-2997"/>
  </r>
  <r>
    <s v="tároló doboz"/>
    <n v="14"/>
    <n v="10"/>
    <s v="darab"/>
    <n v="1"/>
    <n v="140"/>
    <s v="KELL"/>
    <x v="2"/>
    <x v="1"/>
    <s v="25 kg-s, lezárható fedelű, http://www.zeleziarstvoplus.sk/box-multifunkcny-21-l?id=10773&amp;ItemIdx=4"/>
  </r>
  <r>
    <s v="festékspray"/>
    <n v="14"/>
    <n v="4"/>
    <s v="darab"/>
    <n v="1"/>
    <n v="56"/>
    <s v="KELL"/>
    <x v="2"/>
    <x v="1"/>
    <s v="http://www.techmat-sk.eu/obchod/action/productdetail/oc/3484416/product/zlta-narcisova.xhtml"/>
  </r>
  <r>
    <s v="Apróbb fogyóeszközök"/>
    <n v="1"/>
    <n v="600"/>
    <s v="komplett"/>
    <n v="1"/>
    <n v="600"/>
    <s v="KELL"/>
    <x v="2"/>
    <x v="1"/>
    <s v="kesztyűk ételfeldolgozáshoz (főleg húshoz), zacskó mikroetilen, zacskó füles, alobal, csomagoló fólia, kukás zsák, törlőruhák, törlőkendő, wc papír, jar, súrolópor, szivacs, súrolószivacs, klór, rovarirtó spray, szappan, kézfertőtlenítő, cif, szúnyogriasztó, gyufa, törlőszivacs, kisgázfőző + palack_x000a_Legyen 500 eur, mert korábban ennyivel számoltunk ezekre_x000a_Ide hozzáadjuk még a konyhaeszközök pótlását: +100eur"/>
  </r>
  <r>
    <s v="GH irodaszerek"/>
    <n v="1"/>
    <n v="100"/>
    <s v="komplett"/>
    <n v="1"/>
    <n v="100"/>
    <s v="KELL"/>
    <x v="2"/>
    <x v="1"/>
    <s v="A4 papír, laminát fólia, euroobal, festékfix, gémkapocs vagy kapocs, öntapadós papírblokk, szalagragasztó, írószerek"/>
  </r>
  <r>
    <s v="PB gázpalackok 10 kg"/>
    <n v="16"/>
    <n v="18.75"/>
    <s v="db"/>
    <n v="1"/>
    <n v="300"/>
    <s v="KELL"/>
    <x v="2"/>
    <x v="1"/>
    <s v="6 altábor x 2 db, 2 db GH, 2 db tartalék - nem volt a listán"/>
  </r>
  <r>
    <s v="Nagyedények fedővel"/>
    <n v="1"/>
    <n v="0"/>
    <s v="db"/>
    <n v="1"/>
    <n v="0"/>
    <s v="ELHAGYHATÓ"/>
    <x v="2"/>
    <x v="1"/>
    <s v="biztos vannak, vagy kérni kell kölcsönbe - nem volt a listán"/>
  </r>
  <r>
    <s v="Utaztatás"/>
    <m/>
    <m/>
    <m/>
    <m/>
    <m/>
    <m/>
    <x v="0"/>
    <x v="0"/>
    <m/>
  </r>
  <r>
    <s v="Autóbuszbérlés "/>
    <n v="1320"/>
    <n v="1.2"/>
    <s v="km"/>
    <n v="2"/>
    <n v="3168"/>
    <s v="KELL"/>
    <x v="3"/>
    <x v="2"/>
    <s v="110km távolság, 550 embert kellene hozni, tabor elejen es vegen, 12 fordulo, ez kell 2x"/>
  </r>
  <r>
    <s v="Logisztika"/>
    <m/>
    <m/>
    <m/>
    <m/>
    <m/>
    <m/>
    <x v="0"/>
    <x v="0"/>
    <m/>
  </r>
  <r>
    <s v="Vízvezeték csövek"/>
    <n v="500"/>
    <n v="1.35"/>
    <s v="m"/>
    <n v="1"/>
    <n v="0"/>
    <s v="KELL"/>
    <x v="4"/>
    <x v="3"/>
    <s v="Szilárd linkjei alapján, költség a hosszú távúnál"/>
  </r>
  <r>
    <s v="Szerelvények"/>
    <n v="1"/>
    <n v="500"/>
    <s v="komplett"/>
    <n v="1"/>
    <n v="0"/>
    <s v="KELL"/>
    <x v="4"/>
    <x v="3"/>
    <s v="Csapok és redukciók, 3-5 eur egy elem, korábban 500 eur-t terveztünk erre, ezt irjuk be most is költség a hosszú távúnál"/>
  </r>
  <r>
    <s v="Vízóra díja"/>
    <n v="1"/>
    <n v="100"/>
    <s v="tábor"/>
    <n v="1"/>
    <n v="100"/>
    <s v="KELL"/>
    <x v="5"/>
    <x v="3"/>
    <s v="kiszállás, vízóra(k) bérlete és beszerelése"/>
  </r>
  <r>
    <s v="Vízdíj"/>
    <n v="300"/>
    <n v="1.3"/>
    <s v="m3"/>
    <n v="1"/>
    <n v="390"/>
    <s v="KELL"/>
    <x v="5"/>
    <x v="3"/>
    <s v="sacc"/>
  </r>
  <r>
    <s v="Villanyáram díja"/>
    <n v="1"/>
    <n v="500"/>
    <s v="komplett"/>
    <n v="1"/>
    <n v="500"/>
    <s v="KELL"/>
    <x v="5"/>
    <x v="3"/>
    <s v="Elvileg ennyinek elégnek kell lennie"/>
  </r>
  <r>
    <s v="solar panel"/>
    <n v="4"/>
    <n v="50"/>
    <s v="darab"/>
    <n v="1"/>
    <n v="200"/>
    <s v="OPCIÓ"/>
    <x v="6"/>
    <x v="3"/>
    <s v="kicsi mobil, boviteni a rendszert, völgyben lehessen tölteni a telefonokat. Fontosabb, mint a generator_x000a_https://www.ecoprodukt.sk/solarne.nabijacky"/>
  </r>
  <r>
    <s v="benzin generator"/>
    <n v="1"/>
    <n v="336"/>
    <s v="darab"/>
    <n v="1"/>
    <n v="336"/>
    <s v="OPCIÓ"/>
    <x v="6"/>
    <x v="3"/>
    <s v="400voltos, de inkabb erosebb_x000a_https://elektrocentraly.heureka.sk/sharks-sh-2800-gf/specifikace/#section"/>
  </r>
  <r>
    <s v="Hosszabbító, több darab"/>
    <n v="5"/>
    <n v="20"/>
    <s v="darab"/>
    <n v="1"/>
    <n v="100"/>
    <s v="KELL"/>
    <x v="6"/>
    <x v="3"/>
    <s v="Kell másnak is, csak árat becsültem, darabokat nem"/>
  </r>
  <r>
    <s v="Széldeszka"/>
    <n v="2"/>
    <n v="80"/>
    <s v="m3"/>
    <n v="1"/>
    <n v="160"/>
    <s v="OPCIÓ"/>
    <x v="7"/>
    <x v="3"/>
    <s v="altáboroknak épitkezésre, 2m3"/>
  </r>
  <r>
    <s v="Gerendák"/>
    <n v="1"/>
    <n v="100"/>
    <s v="komplett"/>
    <n v="1"/>
    <n v="100"/>
    <s v="OPCIÓ"/>
    <x v="7"/>
    <x v="3"/>
    <s v="nagytábori kapuhoz pl."/>
  </r>
  <r>
    <s v="Altáborok építkezése"/>
    <n v="1"/>
    <n v="200"/>
    <s v="komplett"/>
    <n v="1"/>
    <n v="200"/>
    <s v="ELHAGYHATÓ"/>
    <x v="7"/>
    <x v="3"/>
    <s v="Megoldják önállóan"/>
  </r>
  <r>
    <s v="Ételhordó vödrök"/>
    <n v="15"/>
    <n v="150"/>
    <s v="darab"/>
    <n v="1"/>
    <n v="2250"/>
    <s v="OPCIÓ"/>
    <x v="8"/>
    <x v="3"/>
    <s v="15l, 20l, 30l, kb. 15darab összesen http://www.gastrozariadenie.sk/www-gastrozariadenie-sk/eshop/9-1-Vydaj-a-rozvoz-stravy/51-2-Varnice-termosy_x000a_átlagos ár tehát 150 eur"/>
  </r>
  <r>
    <s v="Szemetes zsákok"/>
    <n v="4"/>
    <n v="17.25"/>
    <s v="25ks/bal"/>
    <n v="1"/>
    <n v="69"/>
    <s v="KELL"/>
    <x v="9"/>
    <x v="3"/>
    <s v="szinesek, többféle szinek, 4-5 szin, erősebb, madzaggal a tetején_x000a_http://www.paketo.sk/vrece-na-odpad-pe-700x1100-02-polyetylen/sk/d-90682/"/>
  </r>
  <r>
    <s v="Szemét elhordás"/>
    <n v="50"/>
    <n v="0.27400000000000002"/>
    <s v="km"/>
    <n v="3"/>
    <n v="41.1"/>
    <s v="KELL"/>
    <x v="9"/>
    <x v="3"/>
    <s v="2-3 naponta lenne ideális"/>
  </r>
  <r>
    <s v="Hűtőkocsi bérlés"/>
    <n v="1"/>
    <n v="1000"/>
    <s v="tábor"/>
    <n v="1"/>
    <n v="1000"/>
    <s v="KELL"/>
    <x v="8"/>
    <x v="3"/>
    <s v="legutóbb volt ingyen, most is jó lenne megbulizni"/>
  </r>
  <r>
    <s v="Étel kihordás"/>
    <n v="50"/>
    <n v="0.27400000000000002"/>
    <s v="km"/>
    <n v="10"/>
    <n v="137"/>
    <s v="KELL"/>
    <x v="10"/>
    <x v="3"/>
    <s v="nyersanyag szallitas, esetleg ételes autók, napi 50km"/>
  </r>
  <r>
    <s v="Egyéb utazások logisztikai team"/>
    <n v="100"/>
    <n v="9.0999999999999998E-2"/>
    <s v="km"/>
    <n v="10"/>
    <n v="91"/>
    <s v="KELL"/>
    <x v="10"/>
    <x v="3"/>
    <s v="egyéb logisztikai utazások, csak benzint számoltunk"/>
  </r>
  <r>
    <s v="Káresetek"/>
    <n v="1"/>
    <n v="500"/>
    <s v="komplett"/>
    <n v="1"/>
    <n v="500"/>
    <s v="KELL"/>
    <x v="9"/>
    <x v="3"/>
    <s v="Káresetek fedezésére kell tervezni"/>
  </r>
  <r>
    <s v="Adóvevők"/>
    <n v="6"/>
    <n v="100"/>
    <s v="darab"/>
    <n v="1"/>
    <n v="600"/>
    <s v="OPCIÓ"/>
    <x v="11"/>
    <x v="3"/>
    <s v="meg kell keresni valahol, de kell is venni. Nézzétek meg, milyen tipus. Szlovákiában kell megvenni. Mindenképpen kell pár darab."/>
  </r>
  <r>
    <s v="Faanyag elszállitása"/>
    <n v="100"/>
    <n v="0.27400000000000002"/>
    <s v="km"/>
    <n v="1"/>
    <n v="27.400000000000002"/>
    <s v="KELL"/>
    <x v="10"/>
    <x v="3"/>
    <s v="nagytábor után át kell hozni Palástra a faanyagot. Össze kell vágni előtte. Tervezzünk erre is utiköltséget"/>
  </r>
  <r>
    <s v="Belső logisztikai bázis"/>
    <n v="1"/>
    <n v="500"/>
    <s v="tábor"/>
    <n v="1"/>
    <n v="500"/>
    <s v="KELL"/>
    <x v="12"/>
    <x v="3"/>
    <s v="Bérlés ipolynyéken, vagy a volt gatter területén. Valamit bérelni kellene ott a közelben. Kismedve inkább a leágazás előtti területen bérelne valamit, mert közelebb van a táborhoz_x000a_Ekkora összeget terveztünk korábban is"/>
  </r>
  <r>
    <s v="Partisátor bérlés"/>
    <n v="1"/>
    <n v="0"/>
    <s v="db/nap"/>
    <n v="1"/>
    <n v="0"/>
    <s v="ELHAGYHATÓ"/>
    <x v="12"/>
    <x v="3"/>
    <s v="ezt talán tudjuk oldani szövetségiből"/>
  </r>
  <r>
    <s v="Kihangosítás"/>
    <n v="1"/>
    <n v="500"/>
    <s v="db/nap"/>
    <n v="1"/>
    <n v="0"/>
    <s v="ELHAGYHATÓ"/>
    <x v="12"/>
    <x v="3"/>
    <s v="Meszotól, vagy saját felszereléssel"/>
  </r>
  <r>
    <s v="Színpad"/>
    <n v="1"/>
    <n v="0"/>
    <s v="db/nap"/>
    <n v="1"/>
    <n v="0"/>
    <s v="ELHAGYHATÓ"/>
    <x v="12"/>
    <x v="3"/>
    <s v="oldható szövetségiből valószínűleg"/>
  </r>
  <r>
    <s v="Táborhely bérlés"/>
    <n v="1"/>
    <n v="1200"/>
    <s v="terület"/>
    <n v="1"/>
    <n v="0"/>
    <s v="ELHAGYHATÓ"/>
    <x v="12"/>
    <x v="3"/>
    <s v="Saját terület, a többi is elvileg megvan ingyen"/>
  </r>
  <r>
    <s v="Teherautó, traktor bérlés"/>
    <n v="3"/>
    <n v="150"/>
    <s v="nap"/>
    <n v="1"/>
    <n v="450"/>
    <s v="KELL"/>
    <x v="12"/>
    <x v="3"/>
    <s v="Fog kelleni talán szállitáshoz"/>
  </r>
  <r>
    <s v="Furgon bérlés"/>
    <n v="1"/>
    <n v="300"/>
    <s v="hét"/>
    <n v="1"/>
    <n v="0"/>
    <s v="ELHAGYHATÓ"/>
    <x v="12"/>
    <x v="3"/>
    <s v="Ha vásárolunk sajátot, akkor ez nem kell"/>
  </r>
  <r>
    <s v="Rétek kaszálása tábor előtt"/>
    <n v="1"/>
    <n v="100"/>
    <s v="tábor"/>
    <n v="1"/>
    <n v="100"/>
    <s v="KELL"/>
    <x v="9"/>
    <x v="3"/>
    <s v="Adni a traktorosnak, aki lekaszálja"/>
  </r>
  <r>
    <s v="Konténerek szállitása"/>
    <n v="1"/>
    <n v="500"/>
    <s v="alkalom"/>
    <n v="2"/>
    <n v="1000"/>
    <s v="KELL"/>
    <x v="13"/>
    <x v="3"/>
    <s v="Palástról Nyékre és vissza a tábor végén"/>
  </r>
  <r>
    <s v="Furgon üzemanyaga"/>
    <n v="100"/>
    <n v="0.13"/>
    <s v="km"/>
    <n v="10"/>
    <n v="130"/>
    <s v="KELL"/>
    <x v="10"/>
    <x v="3"/>
    <s v="Csak üzemanyag, mert saját jármű"/>
  </r>
  <r>
    <s v="Egyéb üzemanyag téritések"/>
    <n v="10000"/>
    <n v="0.27400000000000002"/>
    <s v="km"/>
    <n v="1"/>
    <n v="2740"/>
    <s v="OPCIÓ"/>
    <x v="10"/>
    <x v="3"/>
    <s v="Ha kifizetjük valakiknek"/>
  </r>
  <r>
    <s v="GH polcrendszer"/>
    <n v="1"/>
    <n v="0"/>
    <s v="db"/>
    <n v="1"/>
    <n v="0"/>
    <s v="KELL"/>
    <x v="11"/>
    <x v="3"/>
    <s v="Ilyet csak tudunk szerezni. SETA?"/>
  </r>
  <r>
    <s v="Sörasztal padokkal"/>
    <n v="5"/>
    <n v="120"/>
    <s v="csomag"/>
    <n v="1"/>
    <n v="600"/>
    <s v="KELL"/>
    <x v="11"/>
    <x v="3"/>
    <s v="VK-nak is kell és nagytáborra is"/>
  </r>
  <r>
    <s v="Konténerbérlés"/>
    <n v="1"/>
    <n v="0"/>
    <s v="db"/>
    <n v="1"/>
    <n v="0"/>
    <s v="ELHAGYHATÓ"/>
    <x v="12"/>
    <x v="3"/>
    <s v="nem kell, mert mi hordjuk oda"/>
  </r>
  <r>
    <s v="Lerakatba helyezés"/>
    <n v="0.5"/>
    <n v="100"/>
    <s v="tonna"/>
    <n v="2"/>
    <n v="100"/>
    <s v="ELHAGYHATÓ"/>
    <x v="13"/>
    <x v="3"/>
    <s v="1 tonna szemét 80 Eur, kerekítettünk 100-ra"/>
  </r>
  <r>
    <s v="Egészségügyi team"/>
    <m/>
    <m/>
    <m/>
    <m/>
    <m/>
    <m/>
    <x v="0"/>
    <x v="0"/>
    <m/>
  </r>
  <r>
    <s v="Elsősegély kistáskák"/>
    <n v="1"/>
    <n v="0"/>
    <s v="db"/>
    <n v="1"/>
    <n v="0"/>
    <s v="ELHAGYHATÓ"/>
    <x v="14"/>
    <x v="4"/>
    <s v="Remélhetőleg megvannak az előző nagytáborosak."/>
  </r>
  <r>
    <s v="Elsősegélytáska"/>
    <n v="1"/>
    <n v="0"/>
    <s v="db"/>
    <n v="1"/>
    <n v="0"/>
    <s v="ELHAGYHATÓ"/>
    <x v="14"/>
    <x v="4"/>
    <s v="Remélhetőleg megvannak az előző nagytáborosak."/>
  </r>
  <r>
    <s v="Gyógyszerek"/>
    <n v="1"/>
    <n v="100"/>
    <s v="komplett"/>
    <n v="1"/>
    <n v="100"/>
    <s v="KELL"/>
    <x v="14"/>
    <x v="4"/>
    <s v="gyógyszerek, kötszerek, stb. A tobbit tamogatasbol probaljuk osszeszedni. Az altáborok ingyen hozzák."/>
  </r>
  <r>
    <s v="Hűtőtáska elektromos"/>
    <n v="2"/>
    <n v="35"/>
    <s v="db"/>
    <n v="1"/>
    <n v="70"/>
    <s v="KELL"/>
    <x v="14"/>
    <x v="4"/>
    <s v="autóhoz, szivargyújtóval csatlakoztatva"/>
  </r>
  <r>
    <s v="Ágyak"/>
    <n v="1"/>
    <n v="0"/>
    <s v="db"/>
    <n v="1"/>
    <n v="0"/>
    <s v="ELHAGYHATÓ"/>
    <x v="14"/>
    <x v="4"/>
    <s v="Remélhetőleg megvannak az előző nagytáborosak. A Szepsi csapat tud kölcsönözni"/>
  </r>
  <r>
    <s v="Készenlét – mentő"/>
    <n v="1"/>
    <n v="50"/>
    <s v="nap"/>
    <n v="10"/>
    <n v="500"/>
    <s v="ELHAGYHATÓ"/>
    <x v="14"/>
    <x v="4"/>
    <s v="Sacc, árat igyekszem kideriteni"/>
  </r>
  <r>
    <s v="Kommunikáció team"/>
    <m/>
    <m/>
    <m/>
    <m/>
    <m/>
    <m/>
    <x v="0"/>
    <x v="0"/>
    <m/>
  </r>
  <r>
    <s v="piros toll"/>
    <n v="10"/>
    <n v="1"/>
    <s v="darab"/>
    <n v="1"/>
    <n v="10"/>
    <s v="KELL"/>
    <x v="15"/>
    <x v="5"/>
    <m/>
  </r>
  <r>
    <s v="kék toll"/>
    <n v="10"/>
    <n v="1"/>
    <s v="darab"/>
    <n v="1"/>
    <n v="10"/>
    <s v="KELL"/>
    <x v="15"/>
    <x v="5"/>
    <m/>
  </r>
  <r>
    <s v="nyomtató fénymásolóval"/>
    <n v="1"/>
    <m/>
    <s v="darab"/>
    <n v="1"/>
    <n v="0"/>
    <s v="ELHAGYHATÓ"/>
    <x v="15"/>
    <x v="5"/>
    <s v="Van a szövetségen"/>
  </r>
  <r>
    <s v="toner"/>
    <n v="3"/>
    <n v="200"/>
    <s v="darab"/>
    <n v="1"/>
    <n v="600"/>
    <s v="KELL"/>
    <x v="15"/>
    <x v="5"/>
    <s v="23.000 oldalra, xerox kerül 182 eur-ba, pl. https://www.tonerpartner.sk/xerox-original-toner-113r00276-113r00277-013r90130-black-23000str-xerox-docucolor-220-230-420-12630sk26009/_x000a_Becsültünk többet, mert több helyen volt és ideraktuk mindet"/>
  </r>
  <r>
    <s v="fehér A4-es papír, 500-as csomag"/>
    <n v="20"/>
    <n v="3"/>
    <s v="csomag"/>
    <n v="1"/>
    <n v="60"/>
    <s v="KELL"/>
    <x v="15"/>
    <x v="5"/>
    <s v="Reális ár a 3 eur egy csomagra, lett több, máshová is kell"/>
  </r>
  <r>
    <s v="színes A4-es papír"/>
    <n v="4"/>
    <n v="12"/>
    <s v="csomag"/>
    <n v="1"/>
    <n v="48"/>
    <s v="KELL"/>
    <x v="15"/>
    <x v="5"/>
    <s v="Reális ár a 12 eur egy csomagra https://www.heureka.sk/?h%5Bfraze%5D=farebny+papier"/>
  </r>
  <r>
    <s v="hosszabbító (helyszíntől függően)"/>
    <n v="2"/>
    <n v="7"/>
    <s v="darab"/>
    <n v="1"/>
    <n v="14"/>
    <s v="KELL"/>
    <x v="15"/>
    <x v="5"/>
    <s v="https://predlzovacie-kable.heureka.sk/predlzovaci-kabel-5m-5-zasuviek-vypinac/"/>
  </r>
  <r>
    <s v="T elosztó"/>
    <n v="2"/>
    <n v="3.5"/>
    <s v="darab"/>
    <n v="1"/>
    <n v="7"/>
    <s v="OPCIÓ"/>
    <x v="15"/>
    <x v="5"/>
    <s v="ha van a hosszabbito vegen eloszto, akor nem kell"/>
  </r>
  <r>
    <s v="2 TB harddisc"/>
    <n v="1"/>
    <n v="90"/>
    <s v="darab"/>
    <n v="1"/>
    <n v="90"/>
    <s v="KELL"/>
    <x v="15"/>
    <x v="5"/>
    <s v="https://pevne-disky.heureka.sk/maxtor-samsung-m3-portable-2tb-2_5-usb3_0-stshx-m201tcb/"/>
  </r>
  <r>
    <s v="USB (8 GB)"/>
    <n v="2"/>
    <n v="8"/>
    <s v="darab"/>
    <n v="1"/>
    <n v="16"/>
    <s v="KELL"/>
    <x v="15"/>
    <x v="5"/>
    <s v="elenyesző tétel"/>
  </r>
  <r>
    <s v="madzag"/>
    <n v="1"/>
    <n v="10"/>
    <s v="köteg"/>
    <n v="1"/>
    <n v="10"/>
    <s v="KELL"/>
    <x v="15"/>
    <x v="5"/>
    <s v="összekötni az újságot_x000a_http://www.leifheit-eshop.sk/kategoria/zahradne-susiaky-a-prislusenstvo/prislusenstvo-k-zahradnym-susiakom/leifheit-nahradna-snura-62-m-85610/"/>
  </r>
  <r>
    <s v="zacskó az újságra"/>
    <n v="1"/>
    <n v="10"/>
    <s v="100ks/bal"/>
    <n v="1"/>
    <n v="10"/>
    <s v="KELL"/>
    <x v="15"/>
    <x v="5"/>
    <s v="10-20 literes, 50 darabos_x000a_http://www.paketo.sk/vrecko-ploche-pe-350x500-005-polyetylenove/sk/d-91030/"/>
  </r>
  <r>
    <s v="eurobal - 50 darabos"/>
    <n v="1"/>
    <n v="4"/>
    <s v="100ks/bal"/>
    <n v="1"/>
    <n v="4"/>
    <s v="KELL"/>
    <x v="15"/>
    <x v="5"/>
    <s v="http://www.sevtprefirmu.sk/euroobal-a4-priehladny-leskly-100-ks.html"/>
  </r>
  <r>
    <s v="Internet"/>
    <n v="1"/>
    <n v="20"/>
    <s v="nap"/>
    <n v="10"/>
    <n v="200"/>
    <s v="KELL"/>
    <x v="16"/>
    <x v="5"/>
    <s v="Korábban ennyit terveztünk erre"/>
  </r>
  <r>
    <s v="Telefon"/>
    <n v="1"/>
    <n v="15"/>
    <s v="nap"/>
    <n v="10"/>
    <n v="150"/>
    <s v="KELL"/>
    <x v="16"/>
    <x v="5"/>
    <s v="Legyen erre is tervezve"/>
  </r>
  <r>
    <s v="Facebook budget"/>
    <n v="1"/>
    <n v="500"/>
    <s v="kampány"/>
    <n v="1"/>
    <n v="500"/>
    <s v="OPCIÓ"/>
    <x v="16"/>
    <x v="5"/>
    <s v="IB eldönti, ez a tábor reklámozása"/>
  </r>
  <r>
    <s v="Facebook reklám támogatóknak"/>
    <n v="1"/>
    <n v="500"/>
    <s v="kampány"/>
    <n v="1"/>
    <n v="500"/>
    <s v="OPCIÓ"/>
    <x v="16"/>
    <x v="5"/>
    <s v="eredetileg 500-at számoltuk erre, támogatóknak"/>
  </r>
  <r>
    <s v="Postaköltség"/>
    <n v="50"/>
    <n v="1"/>
    <s v="kampány"/>
    <n v="3"/>
    <n v="150"/>
    <s v="KELL"/>
    <x v="16"/>
    <x v="5"/>
    <s v="belső kommunikáció Brossura, egyebek, 3 csomagban"/>
  </r>
  <r>
    <s v="asztali olvasólámpa"/>
    <n v="2"/>
    <n v="10"/>
    <s v="darab"/>
    <n v="1"/>
    <n v="20"/>
    <s v="OPCIÓ"/>
    <x v="15"/>
    <x v="5"/>
    <s v="helyszíntől függő - viszünk otthonról?"/>
  </r>
  <r>
    <s v="reflektor"/>
    <n v="1"/>
    <n v="10"/>
    <s v="darab"/>
    <n v="1"/>
    <n v="10"/>
    <s v="OPCIÓ"/>
    <x v="15"/>
    <x v="5"/>
    <s v="helyszíntől függő - viszünk otthonról?_x000a_https://www.goled.sk/led/reflektory/vonkajsie/"/>
  </r>
  <r>
    <s v="post it"/>
    <n v="2"/>
    <n v="3"/>
    <s v="darab"/>
    <n v="1"/>
    <n v="6"/>
    <s v="KELL"/>
    <x v="15"/>
    <x v="5"/>
    <m/>
  </r>
  <r>
    <s v="nyálazó szivacs"/>
    <n v="1"/>
    <n v="1"/>
    <s v="darab"/>
    <n v="1"/>
    <n v="1"/>
    <s v="KELL"/>
    <x v="15"/>
    <x v="5"/>
    <m/>
  </r>
  <r>
    <s v="További fogyóeszközök"/>
    <n v="1"/>
    <n v="300"/>
    <s v="komplett"/>
    <n v="1"/>
    <n v="300"/>
    <s v="OPCIÓ"/>
    <x v="15"/>
    <x v="5"/>
    <s v="iratlefűzők, mappák, tollak, fixek, euroobalok, gemkapcsok, elemek, stb. - igazából ez itt tartalék ennek a csoportnak"/>
  </r>
  <r>
    <s v="vízforraló"/>
    <n v="1"/>
    <n v="20"/>
    <s v="darab"/>
    <n v="1"/>
    <n v="20"/>
    <s v="OPCIÓ"/>
    <x v="15"/>
    <x v="5"/>
    <s v="helyszíntől függő - viszünk otthonról?_x000a_https://www.alza.sk/guzzanti-gz-201-d2361531.htm?catid=18850378"/>
  </r>
  <r>
    <s v="hivatásos videós"/>
    <n v="0"/>
    <n v="0"/>
    <s v="alkalom"/>
    <n v="1"/>
    <n v="0"/>
    <s v="ELHAGYHATÓ"/>
    <x v="16"/>
    <x v="5"/>
    <s v="lesz amatőr"/>
  </r>
  <r>
    <s v="Ellátás éjjelre"/>
    <n v="1"/>
    <n v="50"/>
    <s v="tábor"/>
    <n v="1"/>
    <n v="50"/>
    <s v="KELL"/>
    <x v="16"/>
    <x v="5"/>
    <s v="kávé, tej, cukor, fekete tea"/>
  </r>
  <r>
    <s v="Keret team"/>
    <m/>
    <m/>
    <m/>
    <m/>
    <m/>
    <m/>
    <x v="0"/>
    <x v="0"/>
    <m/>
  </r>
  <r>
    <s v="Keretmese alapanyagok"/>
    <n v="1"/>
    <n v="500"/>
    <s v="komplett"/>
    <n v="1"/>
    <n v="0"/>
    <s v="ELHAGYHATÓ"/>
    <x v="15"/>
    <x v="6"/>
    <s v="szövetek, stb. - eredetileg ezt terveztük"/>
  </r>
  <r>
    <s v="Kézműves eszközök"/>
    <n v="1"/>
    <n v="600"/>
    <s v="komplett"/>
    <n v="1"/>
    <n v="0"/>
    <s v="ELHAGYHATÓ"/>
    <x v="15"/>
    <x v="6"/>
    <s v="Programtól függ - eredetileg ezt terveztük"/>
  </r>
  <r>
    <s v="Pilvax kávéház"/>
    <n v="1"/>
    <n v="500"/>
    <s v="komplett"/>
    <n v="1"/>
    <n v="0"/>
    <s v="KELL"/>
    <x v="15"/>
    <x v="6"/>
    <s v="bútorok, díszítés, kotyogós, gázbombás sparhelt, 5 kg kávé (zaccos Edusho + instant Nescafé), teák – kül. fajta – 20 cs, leönthető forró csoki, cukor, méz, citrompótló, limonádénak citrom, lime, menta, hűtőláda, jégkocka, citromfacsaró, teasütemények, cracker, tej, kávétejszín"/>
  </r>
  <r>
    <s v="Fogyó eszközök kerethez"/>
    <n v="1"/>
    <n v="200"/>
    <s v="komplett"/>
    <n v="1"/>
    <n v="0"/>
    <s v="KELL"/>
    <x v="15"/>
    <x v="6"/>
    <s v="akrill + temperafesték, filctoll, rajz- és piros papír, ragasztó – ikeás doboz, lezárható – tárolásra "/>
  </r>
  <r>
    <s v="brosúra"/>
    <n v="0"/>
    <n v="0"/>
    <s v="komplett"/>
    <n v="1"/>
    <n v="0"/>
    <s v="ELHAGYHATÓ"/>
    <x v="17"/>
    <x v="6"/>
    <s v="Beszámolva előkiadványhoz"/>
  </r>
  <r>
    <s v="zenelejátszó"/>
    <n v="0"/>
    <n v="0"/>
    <s v="komplett"/>
    <n v="1"/>
    <n v="0"/>
    <s v="ELHAGYHATÓ"/>
    <x v="18"/>
    <x v="6"/>
    <s v="telefonra kapcsolható hangfal - csak hoz majd valaki…."/>
  </r>
  <r>
    <s v="Berendezés"/>
    <n v="0"/>
    <n v="0"/>
    <s v="komplett"/>
    <n v="1"/>
    <n v="0"/>
    <s v="ELHAGYHATÓ"/>
    <x v="18"/>
    <x v="6"/>
    <s v="raklap, öreg szőnyegek"/>
  </r>
  <r>
    <s v="vállfák a jelmezeknek"/>
    <n v="1"/>
    <n v="10"/>
    <s v="komplett"/>
    <n v="1"/>
    <n v="10"/>
    <s v="KELL"/>
    <x v="18"/>
    <x v="6"/>
    <s v="veszünk esetleg"/>
  </r>
  <r>
    <s v="szódaszifon"/>
    <n v="10"/>
    <n v="30"/>
    <s v="darab"/>
    <n v="1"/>
    <n v="0"/>
    <s v="ELHAGYHATÓ"/>
    <x v="18"/>
    <x v="6"/>
    <s v="Meg kéne mondani pontosan mi kell, mert igy draga_x000a_https://www.alza.sk/vyrobniky-sody/18854505.htm"/>
  </r>
  <r>
    <s v="kartonlapok (postaládához)"/>
    <n v="1"/>
    <n v="15"/>
    <s v="darab"/>
    <n v="1"/>
    <n v="15"/>
    <s v="KELL"/>
    <x v="18"/>
    <x v="6"/>
    <s v="ár hasraütésre"/>
  </r>
  <r>
    <s v="vékony „preglejka“"/>
    <n v="1"/>
    <n v="20"/>
    <s v="darab"/>
    <n v="1"/>
    <n v="20"/>
    <s v="KELL"/>
    <x v="18"/>
    <x v="6"/>
    <s v="http://eshop.drevoma.sk/produkty/druh/Preglejky"/>
  </r>
  <r>
    <s v="Zászlóanyag"/>
    <n v="7"/>
    <n v="8"/>
    <s v="darab"/>
    <n v="1"/>
    <n v="56"/>
    <s v="KELL"/>
    <x v="18"/>
    <x v="6"/>
    <s v="vármegyék címeres zászlójára fehér zászlóanyag (7 db. x 1 m x 1,5 m)  http://obliecky-emi.sk/725-plachta-postelna-biela-pevna-emi.html#"/>
  </r>
  <r>
    <s v="Zsineg és karabiner"/>
    <n v="7"/>
    <n v="10"/>
    <s v="darab"/>
    <n v="1"/>
    <n v="70"/>
    <s v="OPCIÓ"/>
    <x v="18"/>
    <x v="6"/>
    <s v="zászlórúdhoz zsineg, amivel felhúzzuk zászlókat, karabinerek . Ár saccra http://sk.vlajky.eu/Nahradne-diely-k-stoziarom/"/>
  </r>
  <r>
    <s v="Jelmezek"/>
    <n v="1"/>
    <n v="200"/>
    <s v="komplett"/>
    <n v="1"/>
    <n v="200"/>
    <s v="KELL"/>
    <x v="18"/>
    <x v="6"/>
    <s v="jelmezkölcsönzés/ varratás / varrás"/>
  </r>
  <r>
    <s v="pecsétviasz, pecsét"/>
    <n v="1"/>
    <n v="50"/>
    <s v="komplett"/>
    <n v="1"/>
    <n v="50"/>
    <s v="OPCIÓ"/>
    <x v="18"/>
    <x v="6"/>
    <s v="Magyar Tudós Társaság/ Országgyűlés) – Dawkie-t megkérdezni ár saccra, fogalmam sincs"/>
  </r>
  <r>
    <s v="konténer – jelmezek tárolása"/>
    <n v="1"/>
    <n v="0"/>
    <s v="komplett"/>
    <n v="1"/>
    <n v="0"/>
    <s v="OPCIÓ"/>
    <x v="18"/>
    <x v="6"/>
    <s v="konténer – jelmezek tárolása - erlviléeglesz ott konténer"/>
  </r>
  <r>
    <s v="Program team"/>
    <m/>
    <m/>
    <m/>
    <m/>
    <m/>
    <m/>
    <x v="0"/>
    <x v="0"/>
    <m/>
  </r>
  <r>
    <s v="Mini gasztrofeszt"/>
    <n v="1"/>
    <n v="0"/>
    <s v="program"/>
    <n v="1"/>
    <n v="0"/>
    <s v="OPCIÓ"/>
    <x v="19"/>
    <x v="7"/>
    <m/>
  </r>
  <r>
    <s v="Fogyó eszközök"/>
    <n v="1"/>
    <n v="80"/>
    <s v="program"/>
    <n v="1"/>
    <n v="80"/>
    <s v="KELL"/>
    <x v="19"/>
    <x v="7"/>
    <s v="5kg kávé, 1kg cukor, 10 liter narancslé, 10 doboz tea, 3 liter tej, 1 doboz ízesítő"/>
  </r>
  <r>
    <s v="Felszerelés kávézóba"/>
    <n v="1"/>
    <n v="100"/>
    <s v="program"/>
    <n v="1"/>
    <n v="0"/>
    <s v="ELHAGYHATÓ"/>
    <x v="19"/>
    <x v="7"/>
    <s v="gázfőző, lábas, sörpadok, asztalok, (bögrék-mindenki hoz), nagy vánkosok --- keretnél terveztük"/>
  </r>
  <r>
    <s v="Vaktérkép"/>
    <n v="1"/>
    <n v="250"/>
    <s v="program"/>
    <n v="1"/>
    <n v="250"/>
    <s v="KELL"/>
    <x v="19"/>
    <x v="7"/>
    <s v="fekete festék, nagy vászon, 2x2 méteres préselt fa, 700 db színes kis gombostű - ár saccra"/>
  </r>
  <r>
    <s v="Táncház"/>
    <n v="1"/>
    <n v="500"/>
    <s v="program"/>
    <n v="1"/>
    <n v="500"/>
    <s v="KELL"/>
    <x v="19"/>
    <x v="7"/>
    <s v="3 Patak zenekar táncházra"/>
  </r>
  <r>
    <s v="Utaztatás"/>
    <n v="1"/>
    <n v="250"/>
    <s v="program"/>
    <n v="1"/>
    <n v="250"/>
    <s v="KELL"/>
    <x v="19"/>
    <x v="7"/>
    <s v="A 4 testi fogyatékossággal élő ember utaztatási költségei"/>
  </r>
  <r>
    <s v="billogozás"/>
    <n v="1"/>
    <n v="30"/>
    <s v="program"/>
    <n v="1"/>
    <n v="30"/>
    <s v="KELL"/>
    <x v="19"/>
    <x v="7"/>
    <s v="3 gázpalack 1 disznóperzselő - Palack lesz, perzselőt szereztek"/>
  </r>
  <r>
    <s v="Gombszőnyeg"/>
    <n v="1"/>
    <n v="30"/>
    <s v="program"/>
    <n v="1"/>
    <n v="30"/>
    <s v="KELL"/>
    <x v="19"/>
    <x v="7"/>
    <s v="cérnák 7 db, 1 csomag tű, vászon, fotókarton, 2 doboz festék"/>
  </r>
  <r>
    <s v="média előadó"/>
    <n v="1"/>
    <n v="50"/>
    <s v="program"/>
    <n v="1"/>
    <n v="50"/>
    <s v="ELHAGYHATÓ"/>
    <x v="19"/>
    <x v="7"/>
    <s v="Kaca, vagy más médiás - elvállalhatán ingyen…."/>
  </r>
  <r>
    <s v="Egyéb programhoz"/>
    <n v="1"/>
    <n v="50"/>
    <s v="program"/>
    <n v="1"/>
    <n v="50"/>
    <s v="OPCIÓ"/>
    <x v="19"/>
    <x v="7"/>
    <s v="3 csomag fehér géppapír vagy nyomtatópapír, Ecsetek, 10 damil, színes gyöngyök (3kg), tempera 3 kg"/>
  </r>
  <r>
    <s v="Tábori felszerelés"/>
    <m/>
    <m/>
    <m/>
    <m/>
    <m/>
    <m/>
    <x v="0"/>
    <x v="0"/>
    <m/>
  </r>
  <r>
    <s v="Kötözőmadzag 5 kg"/>
    <n v="22"/>
    <n v="20"/>
    <s v="tekercs"/>
    <n v="1"/>
    <n v="440"/>
    <s v="KELL"/>
    <x v="15"/>
    <x v="8"/>
    <s v="3 db x 6 altábor + 3 db törzs + GH"/>
  </r>
  <r>
    <s v="Petróleum"/>
    <n v="19"/>
    <n v="4.2"/>
    <s v="liter"/>
    <n v="1"/>
    <n v="79.8"/>
    <s v="ELHAGYHATÓ"/>
    <x v="15"/>
    <x v="8"/>
    <s v="4 l x 4 altabor + 3 l törzs"/>
  </r>
  <r>
    <s v="Lámpaolaj"/>
    <n v="30"/>
    <n v="4.2"/>
    <s v="liter"/>
    <n v="1"/>
    <n v="126"/>
    <s v="KELL"/>
    <x v="15"/>
    <x v="8"/>
    <s v="törzsnek kerethez a fáklyákba"/>
  </r>
  <r>
    <s v="Szerszámok"/>
    <n v="10"/>
    <n v="10"/>
    <s v="darab"/>
    <n v="1"/>
    <n v="100"/>
    <s v="ELHAGYHATÓ"/>
    <x v="15"/>
    <x v="8"/>
    <s v="ami hiányzik"/>
  </r>
  <r>
    <s v="Ponyvák"/>
    <n v="1"/>
    <n v="200"/>
    <s v="darab"/>
    <n v="1"/>
    <n v="200"/>
    <s v="ELHAGYHATÓ"/>
    <x v="15"/>
    <x v="8"/>
    <s v="többféle méret, fog kelleni"/>
  </r>
  <r>
    <s v="WC papír"/>
    <n v="1"/>
    <n v="100"/>
    <s v="darab"/>
    <n v="1"/>
    <n v="100"/>
    <s v="ELHAGYHATÓ"/>
    <x v="15"/>
    <x v="8"/>
    <s v="altáborok biztositják maguknak"/>
  </r>
  <r>
    <s v="Chloramin"/>
    <n v="26"/>
    <n v="10"/>
    <s v="kg"/>
    <n v="1"/>
    <n v="260"/>
    <s v="KELL"/>
    <x v="15"/>
    <x v="8"/>
    <s v="3 kg x 6 altábor + 6 kg törzs + GH + tartalék "/>
  </r>
  <r>
    <s v="További fogyóeszközök"/>
    <n v="1"/>
    <n v="200"/>
    <s v="komplett"/>
    <n v="1"/>
    <n v="200"/>
    <s v="KELL"/>
    <x v="15"/>
    <x v="8"/>
    <s v="gyertyák, mécsesek, szög, drót, fóliák, zsákok, dörzspapír, stb."/>
  </r>
  <r>
    <s v="Felszerelés pótlás"/>
    <n v="1"/>
    <n v="100"/>
    <s v="komplett"/>
    <n v="1"/>
    <n v="100"/>
    <s v="ELHAGYHATÓ"/>
    <x v="15"/>
    <x v="8"/>
    <s v="rongálás, törés eltávolítása"/>
  </r>
  <r>
    <s v="Tábori marketing"/>
    <m/>
    <m/>
    <m/>
    <m/>
    <m/>
    <m/>
    <x v="0"/>
    <x v="0"/>
    <m/>
  </r>
  <r>
    <s v="Tábori póló"/>
    <n v="700"/>
    <n v="9"/>
    <s v="darab"/>
    <n v="1"/>
    <n v="6300"/>
    <s v="KELL"/>
    <x v="20"/>
    <x v="9"/>
    <s v="http://www.lacna-tlac.eu/potlac/eshop/1-1-POTLAC-TRICIEK_x000a_6,90 + DPH = 8,28, 160G-OS fehér"/>
  </r>
  <r>
    <s v="Tábori felvarró/kitűző"/>
    <n v="700"/>
    <n v="1"/>
    <s v="darab"/>
    <n v="1"/>
    <n v="700"/>
    <s v="KELL"/>
    <x v="20"/>
    <x v="9"/>
    <s v="Felvarro kell, ár Kismedve sacca"/>
  </r>
  <r>
    <s v="Tábori toll"/>
    <n v="300"/>
    <n v="0.27"/>
    <s v="darab"/>
    <n v="1"/>
    <n v="81"/>
    <s v="OPCIÓ"/>
    <x v="20"/>
    <x v="9"/>
    <s v="repi csomag + megvásárolható_x000a_http://www.pcmicro.sk/potlac-reklamnych-predmetov/potlac-pier"/>
  </r>
  <r>
    <s v="nagytábori tetkó"/>
    <n v="600"/>
    <n v="0.5"/>
    <s v="darab"/>
    <n v="1"/>
    <n v="300"/>
    <s v="OPCIÓ"/>
    <x v="20"/>
    <x v="9"/>
    <s v="Fogalmam sincs, irtam egy szamot arnak"/>
  </r>
  <r>
    <s v="nyakkendőgyűrű"/>
    <n v="500"/>
    <n v="2"/>
    <s v="darab"/>
    <n v="1"/>
    <n v="1000"/>
    <s v="OPCIÓ"/>
    <x v="20"/>
    <x v="9"/>
    <s v="Kérdéses, ár saccra"/>
  </r>
  <r>
    <s v="matrica"/>
    <n v="1000"/>
    <n v="0.72240000000000004"/>
    <s v="darab"/>
    <n v="1"/>
    <n v="722.40000000000009"/>
    <s v="OPCIÓ"/>
    <x v="20"/>
    <x v="9"/>
    <s v="5x5cm, plastova folia, http://www.exprestlac.sk/nalepky"/>
  </r>
  <r>
    <s v="Fesztivál karkötő - anyagból"/>
    <n v="1000"/>
    <n v="0.5"/>
    <s v="darab"/>
    <n v="1"/>
    <n v="500"/>
    <s v="KELL"/>
    <x v="20"/>
    <x v="9"/>
    <s v="0,338 eur DPH-val, legyen 1.000 együtt és akkor olcsóbb, de számoljunk 0,50 cent árral_x000a_http://www.idsys.sk/identifikacne-naramky/latkove-naramky/latkovy-s-plastovym-uzaverom/c-woven-flat-slide-lock-s262744994"/>
  </r>
  <r>
    <s v="fesztiválkarkötő résztvevőknek"/>
    <n v="700"/>
    <n v="0"/>
    <s v="darab"/>
    <n v="1"/>
    <n v="0"/>
    <s v="ELHAGYHATÓ"/>
    <x v="20"/>
    <x v="9"/>
    <s v="fentibe értve"/>
  </r>
  <r>
    <s v="fesztiválkarkötő amit a bolt árul"/>
    <n v="200"/>
    <n v="0"/>
    <s v="darab"/>
    <n v="1"/>
    <n v="0"/>
    <s v="ELHAGYHATÓ"/>
    <x v="20"/>
    <x v="9"/>
    <s v="fentibe értve"/>
  </r>
  <r>
    <s v="papírkarkötő 1-2 napra érkezőknek"/>
    <n v="150"/>
    <n v="3.7199999999999997E-2"/>
    <s v="darab"/>
    <n v="1"/>
    <n v="5.5799999999999992"/>
    <s v="OPCIÓ"/>
    <x v="20"/>
    <x v="9"/>
    <s v="0,020 naramok + 0,011 potlac_x000a_http://www.idsys.sk/identifikacne-naramky/samolepiace-tyvek-naramky/2025-securband/2025-s78843698"/>
  </r>
  <r>
    <s v="Emléktárgyak"/>
    <n v="400"/>
    <n v="0.5"/>
    <s v="darab"/>
    <n v="1"/>
    <n v="200"/>
    <s v="ELHAGYHATÓ"/>
    <x v="20"/>
    <x v="9"/>
    <s v="apróság, pl. reflexsáv, varrókészlet, stb. , szponzoroknak, tamogatoknak is - valamennyire elhagyható"/>
  </r>
  <r>
    <s v="Tábori molinók"/>
    <n v="1"/>
    <n v="200"/>
    <s v="darab"/>
    <n v="1"/>
    <n v="200"/>
    <s v="ELHAGYHATÓ"/>
    <x v="20"/>
    <x v="9"/>
    <s v="SZMCS-s + nagytáboros és molino - meglátjuk mi fog kelleni"/>
  </r>
  <r>
    <s v="Fényképész"/>
    <n v="1"/>
    <n v="0"/>
    <s v="fő"/>
    <n v="1"/>
    <n v="0"/>
    <s v="ELHAGYHATÓ"/>
    <x v="13"/>
    <x v="9"/>
    <s v="nem lesz"/>
  </r>
  <r>
    <s v="Videós"/>
    <n v="1"/>
    <n v="0"/>
    <s v="fő"/>
    <n v="1"/>
    <n v="0"/>
    <s v="ELHAGYHATÓ"/>
    <x v="13"/>
    <x v="9"/>
    <s v="nem lesz"/>
  </r>
  <r>
    <s v="Drón bérlés és engedélyek"/>
    <n v="1"/>
    <n v="100"/>
    <s v="tábor"/>
    <n v="1"/>
    <n v="100"/>
    <s v="KELL"/>
    <x v="13"/>
    <x v="9"/>
    <s v="Molnár Bence hozza, de valamit azért adhatnánk neki"/>
  </r>
  <r>
    <s v="Tábori kiállítás"/>
    <n v="1"/>
    <n v="300"/>
    <s v="komplett"/>
    <n v="1"/>
    <n v="300"/>
    <s v="ELHAGYHATÓ"/>
    <x v="13"/>
    <x v="9"/>
    <s v="apróságok, fogyóeszközök"/>
  </r>
  <r>
    <s v="Fényképek kihívatása"/>
    <n v="1000"/>
    <n v="0.2"/>
    <s v="darab"/>
    <n v="1"/>
    <n v="200"/>
    <s v="KELL"/>
    <x v="13"/>
    <x v="9"/>
    <s v="válogatás+fotóalbum"/>
  </r>
  <r>
    <s v="DVD-k"/>
    <n v="500"/>
    <n v="0.6"/>
    <s v="darab"/>
    <n v="1"/>
    <n v="300"/>
    <s v="ELHAGYHATÓ"/>
    <x v="13"/>
    <x v="9"/>
    <s v="csapatoknak, támogatóknak fényképek"/>
  </r>
  <r>
    <s v="Velemjáró nyomdaköltség"/>
    <n v="1000"/>
    <n v="0.76"/>
    <s v="darab"/>
    <n v="1"/>
    <n v="760"/>
    <s v="KELL"/>
    <x v="13"/>
    <x v="9"/>
    <s v="táborlakóknak kisméretű füzet"/>
  </r>
  <r>
    <s v="Előkiadványok nyomdaköltség"/>
    <n v="500"/>
    <n v="1"/>
    <s v="darab"/>
    <n v="1"/>
    <n v="500"/>
    <s v="KELL"/>
    <x v="13"/>
    <x v="9"/>
    <s v="több kiadvány lesz, összesen"/>
  </r>
  <r>
    <s v="Utókiadvány nyomdaköltség"/>
    <n v="500"/>
    <n v="5"/>
    <s v="darab"/>
    <n v="1"/>
    <n v="2500"/>
    <s v="OPCIÓ"/>
    <x v="13"/>
    <x v="9"/>
    <s v="Ha marad penz, akkor valositjuk meg"/>
  </r>
  <r>
    <s v="Ajándéktárgyak vendégeknek"/>
    <n v="1"/>
    <n v="1000"/>
    <s v="fő"/>
    <n v="1"/>
    <n v="1000"/>
    <s v="ELHAGYHATÓ"/>
    <x v="20"/>
    <x v="9"/>
    <s v="táskák+apróságok + más forrásból: újság + velemjáró + DVD az első napok fényképeivel + az igazán fontosaknak esetleg almanach. Előző tételekbe már belevettük, illetve raktáron lévő dolgokat adunk majd"/>
  </r>
  <r>
    <s v="Repi csomag forrásteremtő"/>
    <n v="1"/>
    <n v="2500"/>
    <s v="projekt"/>
    <n v="1"/>
    <n v="2500"/>
    <s v="KELL"/>
    <x v="20"/>
    <x v="9"/>
    <s v="120 magyar, 30 szlovák"/>
  </r>
  <r>
    <s v="Marketing II"/>
    <n v="1"/>
    <n v="1000"/>
    <s v="projekt"/>
    <n v="1"/>
    <n v="1000"/>
    <s v="ELHAGYHATÓ"/>
    <x v="20"/>
    <x v="9"/>
    <s v="Amit még esetleg nem látunk"/>
  </r>
  <r>
    <s v="Szervezési költségek"/>
    <m/>
    <m/>
    <m/>
    <m/>
    <m/>
    <m/>
    <x v="0"/>
    <x v="0"/>
    <m/>
  </r>
  <r>
    <s v="Biztosítás"/>
    <n v="600"/>
    <n v="0.3"/>
    <s v="tábor"/>
    <n v="10"/>
    <n v="1800"/>
    <s v="OPCIÓ"/>
    <x v="13"/>
    <x v="10"/>
    <s v="ez a biztosítás a teljes táborra vonatkozik, ehelyett opció lehet ha mindenkire rábízzuk, hogy egyénenként kössenek. Ha víznél leszünk, az módosítja a költséget"/>
  </r>
  <r>
    <s v="Tiszteletdíjak elvezetéssel"/>
    <n v="10"/>
    <n v="70"/>
    <s v="fő/nap"/>
    <n v="1"/>
    <n v="700"/>
    <s v="KELL"/>
    <x v="13"/>
    <x v="10"/>
    <s v="előadóknak, foglalkozásvezetőknek"/>
  </r>
  <r>
    <s v="Nagytábori hétvégék"/>
    <n v="1"/>
    <n v="120"/>
    <s v="hétvége"/>
    <n v="5"/>
    <n v="600"/>
    <s v="KELL"/>
    <x v="13"/>
    <x v="10"/>
    <s v="Szállás nélkül, befizetéseket leszámolva"/>
  </r>
  <r>
    <s v="Projekt irás költségek"/>
    <n v="1"/>
    <n v="100"/>
    <s v="tábor"/>
    <n v="1"/>
    <n v="100"/>
    <s v="ELHAGYHATÓ"/>
    <x v="13"/>
    <x v="10"/>
    <s v="Ingyen van"/>
  </r>
  <r>
    <s v="Okmánybélyegek engedélyek"/>
    <n v="1"/>
    <n v="200"/>
    <s v="tábor"/>
    <n v="1"/>
    <n v="200"/>
    <s v="KELL"/>
    <x v="13"/>
    <x v="10"/>
    <s v="Ezt nem terveztük máshová, kell valami biztosan"/>
  </r>
  <r>
    <s v="Hosszú távú eszközök"/>
    <m/>
    <m/>
    <m/>
    <m/>
    <m/>
    <m/>
    <x v="0"/>
    <x v="0"/>
    <m/>
  </r>
  <r>
    <s v="Hosszú távú eszközök"/>
    <n v="1"/>
    <n v="12000"/>
    <s v="tábor"/>
    <n v="1"/>
    <n v="12000"/>
    <s v="KELL"/>
    <x v="21"/>
    <x v="11"/>
    <s v="Ide kerülnek Konténer, bábok, vizvezeték"/>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Kontingenčná tabuľka2" cacheId="0"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location ref="A3:B42" firstHeaderRow="1" firstDataRow="1" firstDataCol="1"/>
  <pivotFields count="10">
    <pivotField showAll="0"/>
    <pivotField showAll="0"/>
    <pivotField showAll="0"/>
    <pivotField showAll="0"/>
    <pivotField showAll="0"/>
    <pivotField dataField="1" showAll="0"/>
    <pivotField showAll="0"/>
    <pivotField axis="axisRow" showAll="0">
      <items count="23">
        <item x="9"/>
        <item x="11"/>
        <item x="12"/>
        <item x="14"/>
        <item x="6"/>
        <item x="7"/>
        <item x="20"/>
        <item x="15"/>
        <item x="8"/>
        <item x="1"/>
        <item x="2"/>
        <item x="21"/>
        <item x="18"/>
        <item x="17"/>
        <item x="13"/>
        <item x="16"/>
        <item x="10"/>
        <item x="3"/>
        <item x="5"/>
        <item x="4"/>
        <item x="19"/>
        <item x="0"/>
        <item t="default"/>
      </items>
    </pivotField>
    <pivotField axis="axisRow" showAll="0">
      <items count="14">
        <item x="4"/>
        <item x="11"/>
        <item x="6"/>
        <item x="5"/>
        <item x="1"/>
        <item x="3"/>
        <item x="7"/>
        <item x="10"/>
        <item x="8"/>
        <item x="9"/>
        <item m="1" x="12"/>
        <item x="2"/>
        <item x="0"/>
        <item t="default"/>
      </items>
    </pivotField>
    <pivotField showAll="0"/>
  </pivotFields>
  <rowFields count="2">
    <field x="8"/>
    <field x="7"/>
  </rowFields>
  <rowItems count="39">
    <i>
      <x/>
    </i>
    <i r="1">
      <x v="3"/>
    </i>
    <i>
      <x v="1"/>
    </i>
    <i r="1">
      <x v="11"/>
    </i>
    <i>
      <x v="2"/>
    </i>
    <i r="1">
      <x v="7"/>
    </i>
    <i r="1">
      <x v="12"/>
    </i>
    <i r="1">
      <x v="13"/>
    </i>
    <i>
      <x v="3"/>
    </i>
    <i r="1">
      <x v="7"/>
    </i>
    <i r="1">
      <x v="15"/>
    </i>
    <i>
      <x v="4"/>
    </i>
    <i r="1">
      <x v="9"/>
    </i>
    <i r="1">
      <x v="10"/>
    </i>
    <i>
      <x v="5"/>
    </i>
    <i r="1">
      <x/>
    </i>
    <i r="1">
      <x v="1"/>
    </i>
    <i r="1">
      <x v="2"/>
    </i>
    <i r="1">
      <x v="4"/>
    </i>
    <i r="1">
      <x v="5"/>
    </i>
    <i r="1">
      <x v="8"/>
    </i>
    <i r="1">
      <x v="14"/>
    </i>
    <i r="1">
      <x v="16"/>
    </i>
    <i r="1">
      <x v="18"/>
    </i>
    <i r="1">
      <x v="19"/>
    </i>
    <i>
      <x v="6"/>
    </i>
    <i r="1">
      <x v="20"/>
    </i>
    <i>
      <x v="7"/>
    </i>
    <i r="1">
      <x v="14"/>
    </i>
    <i>
      <x v="8"/>
    </i>
    <i r="1">
      <x v="7"/>
    </i>
    <i>
      <x v="9"/>
    </i>
    <i r="1">
      <x v="6"/>
    </i>
    <i r="1">
      <x v="14"/>
    </i>
    <i>
      <x v="11"/>
    </i>
    <i r="1">
      <x v="17"/>
    </i>
    <i>
      <x v="12"/>
    </i>
    <i r="1">
      <x v="21"/>
    </i>
    <i t="grand">
      <x/>
    </i>
  </rowItems>
  <colItems count="1">
    <i/>
  </colItems>
  <dataFields count="1">
    <dataField name="Súčet z Összeg" fld="5" baseField="8" baseItem="0" numFmtId="173"/>
  </dataFields>
  <formats count="29">
    <format dxfId="28">
      <pivotArea outline="0" collapsedLevelsAreSubtotals="1" fieldPosition="0"/>
    </format>
    <format dxfId="27">
      <pivotArea dataOnly="0" labelOnly="1" outline="0" axis="axisValues" fieldPosition="0"/>
    </format>
    <format dxfId="26">
      <pivotArea dataOnly="0" labelOnly="1" outline="0" axis="axisValues" fieldPosition="0"/>
    </format>
    <format dxfId="25">
      <pivotArea outline="0" collapsedLevelsAreSubtotals="1" fieldPosition="0"/>
    </format>
    <format dxfId="24">
      <pivotArea dataOnly="0" labelOnly="1" outline="0" axis="axisValues" fieldPosition="0"/>
    </format>
    <format dxfId="23">
      <pivotArea dataOnly="0" labelOnly="1" outline="0" axis="axisValues" fieldPosition="0"/>
    </format>
    <format dxfId="22">
      <pivotArea outline="0" collapsedLevelsAreSubtotals="1" fieldPosition="0"/>
    </format>
    <format dxfId="21">
      <pivotArea dataOnly="0" labelOnly="1" outline="0" axis="axisValues" fieldPosition="0"/>
    </format>
    <format dxfId="20">
      <pivotArea dataOnly="0" labelOnly="1" outline="0" axis="axisValues" fieldPosition="0"/>
    </format>
    <format dxfId="19">
      <pivotArea type="all" dataOnly="0" outline="0" fieldPosition="0"/>
    </format>
    <format dxfId="18">
      <pivotArea outline="0" collapsedLevelsAreSubtotals="1" fieldPosition="0"/>
    </format>
    <format dxfId="17">
      <pivotArea field="8" type="button" dataOnly="0" labelOnly="1" outline="0" axis="axisRow" fieldPosition="0"/>
    </format>
    <format dxfId="16">
      <pivotArea dataOnly="0" labelOnly="1" outline="0" axis="axisValues" fieldPosition="0"/>
    </format>
    <format dxfId="15">
      <pivotArea dataOnly="0" labelOnly="1" fieldPosition="0">
        <references count="1">
          <reference field="8" count="0"/>
        </references>
      </pivotArea>
    </format>
    <format dxfId="14">
      <pivotArea dataOnly="0" labelOnly="1" grandRow="1" outline="0" fieldPosition="0"/>
    </format>
    <format dxfId="13">
      <pivotArea dataOnly="0" labelOnly="1" fieldPosition="0">
        <references count="2">
          <reference field="7" count="1">
            <x v="3"/>
          </reference>
          <reference field="8" count="1" selected="0">
            <x v="0"/>
          </reference>
        </references>
      </pivotArea>
    </format>
    <format dxfId="12">
      <pivotArea dataOnly="0" labelOnly="1" fieldPosition="0">
        <references count="2">
          <reference field="7" count="1">
            <x v="11"/>
          </reference>
          <reference field="8" count="1" selected="0">
            <x v="1"/>
          </reference>
        </references>
      </pivotArea>
    </format>
    <format dxfId="11">
      <pivotArea dataOnly="0" labelOnly="1" fieldPosition="0">
        <references count="2">
          <reference field="7" count="3">
            <x v="7"/>
            <x v="12"/>
            <x v="13"/>
          </reference>
          <reference field="8" count="1" selected="0">
            <x v="2"/>
          </reference>
        </references>
      </pivotArea>
    </format>
    <format dxfId="10">
      <pivotArea dataOnly="0" labelOnly="1" fieldPosition="0">
        <references count="2">
          <reference field="7" count="2">
            <x v="7"/>
            <x v="15"/>
          </reference>
          <reference field="8" count="1" selected="0">
            <x v="3"/>
          </reference>
        </references>
      </pivotArea>
    </format>
    <format dxfId="9">
      <pivotArea dataOnly="0" labelOnly="1" fieldPosition="0">
        <references count="2">
          <reference field="7" count="2">
            <x v="9"/>
            <x v="10"/>
          </reference>
          <reference field="8" count="1" selected="0">
            <x v="4"/>
          </reference>
        </references>
      </pivotArea>
    </format>
    <format dxfId="8">
      <pivotArea dataOnly="0" labelOnly="1" fieldPosition="0">
        <references count="2">
          <reference field="7" count="10">
            <x v="0"/>
            <x v="1"/>
            <x v="2"/>
            <x v="4"/>
            <x v="5"/>
            <x v="8"/>
            <x v="14"/>
            <x v="16"/>
            <x v="18"/>
            <x v="19"/>
          </reference>
          <reference field="8" count="1" selected="0">
            <x v="5"/>
          </reference>
        </references>
      </pivotArea>
    </format>
    <format dxfId="7">
      <pivotArea dataOnly="0" labelOnly="1" fieldPosition="0">
        <references count="2">
          <reference field="7" count="1">
            <x v="20"/>
          </reference>
          <reference field="8" count="1" selected="0">
            <x v="6"/>
          </reference>
        </references>
      </pivotArea>
    </format>
    <format dxfId="6">
      <pivotArea dataOnly="0" labelOnly="1" fieldPosition="0">
        <references count="2">
          <reference field="7" count="1">
            <x v="14"/>
          </reference>
          <reference field="8" count="1" selected="0">
            <x v="7"/>
          </reference>
        </references>
      </pivotArea>
    </format>
    <format dxfId="5">
      <pivotArea dataOnly="0" labelOnly="1" fieldPosition="0">
        <references count="2">
          <reference field="7" count="1">
            <x v="7"/>
          </reference>
          <reference field="8" count="1" selected="0">
            <x v="8"/>
          </reference>
        </references>
      </pivotArea>
    </format>
    <format dxfId="4">
      <pivotArea dataOnly="0" labelOnly="1" fieldPosition="0">
        <references count="2">
          <reference field="7" count="2">
            <x v="6"/>
            <x v="14"/>
          </reference>
          <reference field="8" count="1" selected="0">
            <x v="9"/>
          </reference>
        </references>
      </pivotArea>
    </format>
    <format dxfId="3">
      <pivotArea dataOnly="0" labelOnly="1" fieldPosition="0">
        <references count="2">
          <reference field="7" count="1">
            <x v="1"/>
          </reference>
          <reference field="8" count="1" selected="0">
            <x v="10"/>
          </reference>
        </references>
      </pivotArea>
    </format>
    <format dxfId="2">
      <pivotArea dataOnly="0" labelOnly="1" fieldPosition="0">
        <references count="2">
          <reference field="7" count="1">
            <x v="17"/>
          </reference>
          <reference field="8" count="1" selected="0">
            <x v="11"/>
          </reference>
        </references>
      </pivotArea>
    </format>
    <format dxfId="1">
      <pivotArea dataOnly="0" labelOnly="1" fieldPosition="0">
        <references count="2">
          <reference field="7" count="1">
            <x v="21"/>
          </reference>
          <reference field="8" count="1" selected="0">
            <x v="12"/>
          </reference>
        </references>
      </pivotArea>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shop.drevoma.sk/produkty/druh/Preglejky" TargetMode="External"/><Relationship Id="rId3" Type="http://schemas.openxmlformats.org/officeDocument/2006/relationships/hyperlink" Target="http://www.techmat-sk.eu/obchod/action/productdetail/oc/3484416/product/zlta-narcisova.xhtml" TargetMode="External"/><Relationship Id="rId7" Type="http://schemas.openxmlformats.org/officeDocument/2006/relationships/hyperlink" Target="http://www.sevtprefirmu.sk/euroobal-a4-priehladny-leskly-100-ks.html" TargetMode="External"/><Relationship Id="rId2" Type="http://schemas.openxmlformats.org/officeDocument/2006/relationships/hyperlink" Target="http://www.a-z.sk/detail/chladvlozky-2x400g-2997" TargetMode="External"/><Relationship Id="rId1" Type="http://schemas.openxmlformats.org/officeDocument/2006/relationships/hyperlink" Target="http://www.lacna-tlac.eu/potlac/eshop/1-1-POTLAC-TRICIEK" TargetMode="External"/><Relationship Id="rId6" Type="http://schemas.openxmlformats.org/officeDocument/2006/relationships/hyperlink" Target="http://www.leifheit-eshop.sk/kategoria/zahradne-susiaky-a-prislusenstvo/prislusenstvo-k-zahradnym-susiakom/leifheit-nahradna-snura-62-m-85610/" TargetMode="External"/><Relationship Id="rId5" Type="http://schemas.openxmlformats.org/officeDocument/2006/relationships/hyperlink" Target="https://pevne-disky.heureka.sk/maxtor-samsung-m3-portable-2tb-2_5-usb3_0-stshx-m201tcb/" TargetMode="External"/><Relationship Id="rId4" Type="http://schemas.openxmlformats.org/officeDocument/2006/relationships/hyperlink" Target="https://predlzovacie-kable.heureka.sk/predlzovaci-kabel-5m-5-zasuviek-vypinac/"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E159"/>
  <sheetViews>
    <sheetView tabSelected="1" zoomScale="80" zoomScaleNormal="80" workbookViewId="0">
      <selection activeCell="L2" sqref="L2"/>
    </sheetView>
  </sheetViews>
  <sheetFormatPr defaultRowHeight="15" x14ac:dyDescent="0.2"/>
  <cols>
    <col min="1" max="1" width="30" style="70"/>
    <col min="2" max="2" width="10" style="70" bestFit="1" customWidth="1"/>
    <col min="3" max="3" width="11.7109375" style="70" customWidth="1"/>
    <col min="4" max="4" width="14.7109375" style="70" bestFit="1" customWidth="1"/>
    <col min="5" max="5" width="7.42578125" style="59" bestFit="1" customWidth="1"/>
    <col min="6" max="6" width="8.85546875" style="70" bestFit="1" customWidth="1"/>
    <col min="7" max="7" width="13.140625" style="76" bestFit="1" customWidth="1"/>
    <col min="8" max="8" width="18.140625" style="76" customWidth="1"/>
    <col min="9" max="9" width="20.140625" style="76" customWidth="1"/>
    <col min="10" max="10" width="57.85546875" style="70"/>
    <col min="11" max="1019" width="9.85546875" style="70"/>
    <col min="1020" max="16384" width="9.140625" style="71"/>
  </cols>
  <sheetData>
    <row r="1" spans="1:1019" ht="21" customHeight="1" x14ac:dyDescent="0.2">
      <c r="A1" s="96" t="s">
        <v>0</v>
      </c>
      <c r="B1" s="97"/>
      <c r="C1" s="97"/>
      <c r="D1" s="97"/>
      <c r="E1" s="97"/>
      <c r="F1" s="97"/>
      <c r="G1" s="97"/>
      <c r="H1" s="97"/>
      <c r="I1" s="97"/>
      <c r="J1" s="98"/>
    </row>
    <row r="2" spans="1:1019" ht="34.35" customHeight="1" thickBot="1" x14ac:dyDescent="0.25">
      <c r="A2" s="108" t="s">
        <v>1</v>
      </c>
      <c r="B2" s="109" t="s">
        <v>167</v>
      </c>
      <c r="C2" s="109" t="s">
        <v>168</v>
      </c>
      <c r="D2" s="109" t="s">
        <v>169</v>
      </c>
      <c r="E2" s="109" t="s">
        <v>170</v>
      </c>
      <c r="F2" s="109" t="s">
        <v>4</v>
      </c>
      <c r="G2" s="110" t="s">
        <v>188</v>
      </c>
      <c r="H2" s="111" t="s">
        <v>135</v>
      </c>
      <c r="I2" s="111" t="s">
        <v>187</v>
      </c>
      <c r="J2" s="112" t="s">
        <v>5</v>
      </c>
    </row>
    <row r="3" spans="1:1019" ht="15.75" customHeight="1" thickBot="1" x14ac:dyDescent="0.25">
      <c r="A3" s="121" t="s">
        <v>6</v>
      </c>
      <c r="B3" s="122"/>
      <c r="C3" s="122"/>
      <c r="D3" s="122"/>
      <c r="E3" s="122"/>
      <c r="F3" s="122"/>
      <c r="G3" s="122"/>
      <c r="H3" s="122"/>
      <c r="I3" s="122"/>
      <c r="J3" s="123"/>
    </row>
    <row r="4" spans="1:1019" ht="18.75" customHeight="1" x14ac:dyDescent="0.2">
      <c r="A4" s="113" t="s">
        <v>7</v>
      </c>
      <c r="B4" s="114">
        <f>SUM(bevételek!B7)</f>
        <v>660</v>
      </c>
      <c r="C4" s="115">
        <v>10</v>
      </c>
      <c r="D4" s="114" t="s">
        <v>8</v>
      </c>
      <c r="E4" s="116">
        <v>10</v>
      </c>
      <c r="F4" s="117">
        <f t="shared" ref="F4:F12" si="0">B4*C4*E4</f>
        <v>66000</v>
      </c>
      <c r="G4" s="118" t="s">
        <v>9</v>
      </c>
      <c r="H4" s="119" t="s">
        <v>7</v>
      </c>
      <c r="I4" s="119" t="s">
        <v>6</v>
      </c>
      <c r="J4" s="120" t="s">
        <v>10</v>
      </c>
    </row>
    <row r="5" spans="1:1019" ht="30" x14ac:dyDescent="0.2">
      <c r="A5" s="99" t="s">
        <v>172</v>
      </c>
      <c r="B5" s="3">
        <v>7</v>
      </c>
      <c r="C5" s="60">
        <v>6.5</v>
      </c>
      <c r="D5" s="3" t="s">
        <v>59</v>
      </c>
      <c r="E5" s="58">
        <v>1</v>
      </c>
      <c r="F5" s="5">
        <f t="shared" si="0"/>
        <v>45.5</v>
      </c>
      <c r="G5" s="62" t="s">
        <v>9</v>
      </c>
      <c r="H5" s="63" t="s">
        <v>171</v>
      </c>
      <c r="I5" s="63" t="s">
        <v>6</v>
      </c>
      <c r="J5" s="100" t="s">
        <v>173</v>
      </c>
    </row>
    <row r="6" spans="1:1019" ht="18.75" customHeight="1" x14ac:dyDescent="0.2">
      <c r="A6" s="99" t="s">
        <v>174</v>
      </c>
      <c r="B6" s="3">
        <v>14</v>
      </c>
      <c r="C6" s="60">
        <v>1.6</v>
      </c>
      <c r="D6" s="3" t="s">
        <v>176</v>
      </c>
      <c r="E6" s="58">
        <v>1</v>
      </c>
      <c r="F6" s="5">
        <f t="shared" si="0"/>
        <v>22.400000000000002</v>
      </c>
      <c r="G6" s="62" t="s">
        <v>9</v>
      </c>
      <c r="H6" s="63" t="s">
        <v>171</v>
      </c>
      <c r="I6" s="63" t="s">
        <v>6</v>
      </c>
      <c r="J6" s="101" t="s">
        <v>175</v>
      </c>
    </row>
    <row r="7" spans="1:1019" ht="30" x14ac:dyDescent="0.2">
      <c r="A7" s="99" t="s">
        <v>177</v>
      </c>
      <c r="B7" s="3">
        <v>14</v>
      </c>
      <c r="C7" s="60">
        <v>10</v>
      </c>
      <c r="D7" s="3" t="s">
        <v>59</v>
      </c>
      <c r="E7" s="58">
        <v>1</v>
      </c>
      <c r="F7" s="5">
        <f t="shared" si="0"/>
        <v>140</v>
      </c>
      <c r="G7" s="62" t="s">
        <v>9</v>
      </c>
      <c r="H7" s="63" t="s">
        <v>171</v>
      </c>
      <c r="I7" s="63" t="s">
        <v>6</v>
      </c>
      <c r="J7" s="100" t="s">
        <v>178</v>
      </c>
    </row>
    <row r="8" spans="1:1019" ht="38.25" x14ac:dyDescent="0.2">
      <c r="A8" s="99" t="s">
        <v>179</v>
      </c>
      <c r="B8" s="3">
        <v>14</v>
      </c>
      <c r="C8" s="60">
        <v>4</v>
      </c>
      <c r="D8" s="3" t="s">
        <v>59</v>
      </c>
      <c r="E8" s="58">
        <v>1</v>
      </c>
      <c r="F8" s="5">
        <f t="shared" si="0"/>
        <v>56</v>
      </c>
      <c r="G8" s="62" t="s">
        <v>9</v>
      </c>
      <c r="H8" s="63" t="s">
        <v>171</v>
      </c>
      <c r="I8" s="63" t="s">
        <v>6</v>
      </c>
      <c r="J8" s="101" t="s">
        <v>180</v>
      </c>
    </row>
    <row r="9" spans="1:1019" ht="105" x14ac:dyDescent="0.2">
      <c r="A9" s="99" t="s">
        <v>17</v>
      </c>
      <c r="B9" s="3">
        <v>1</v>
      </c>
      <c r="C9" s="60">
        <v>600</v>
      </c>
      <c r="D9" s="3" t="s">
        <v>14</v>
      </c>
      <c r="E9" s="58">
        <v>1</v>
      </c>
      <c r="F9" s="5">
        <f t="shared" si="0"/>
        <v>600</v>
      </c>
      <c r="G9" s="62" t="s">
        <v>9</v>
      </c>
      <c r="H9" s="63" t="s">
        <v>171</v>
      </c>
      <c r="I9" s="63" t="s">
        <v>6</v>
      </c>
      <c r="J9" s="100" t="s">
        <v>181</v>
      </c>
    </row>
    <row r="10" spans="1:1019" ht="30" x14ac:dyDescent="0.2">
      <c r="A10" s="99" t="s">
        <v>183</v>
      </c>
      <c r="B10" s="3">
        <v>1</v>
      </c>
      <c r="C10" s="60">
        <v>100</v>
      </c>
      <c r="D10" s="3" t="s">
        <v>14</v>
      </c>
      <c r="E10" s="58">
        <v>1</v>
      </c>
      <c r="F10" s="5">
        <f t="shared" si="0"/>
        <v>100</v>
      </c>
      <c r="G10" s="62" t="s">
        <v>9</v>
      </c>
      <c r="H10" s="63" t="s">
        <v>171</v>
      </c>
      <c r="I10" s="63" t="s">
        <v>6</v>
      </c>
      <c r="J10" s="100" t="s">
        <v>182</v>
      </c>
    </row>
    <row r="11" spans="1:1019" s="73" customFormat="1" x14ac:dyDescent="0.2">
      <c r="A11" s="102" t="s">
        <v>11</v>
      </c>
      <c r="B11" s="6">
        <v>16</v>
      </c>
      <c r="C11" s="65">
        <v>18.75</v>
      </c>
      <c r="D11" s="6" t="s">
        <v>12</v>
      </c>
      <c r="E11" s="66">
        <v>1</v>
      </c>
      <c r="F11" s="9">
        <f t="shared" si="0"/>
        <v>300</v>
      </c>
      <c r="G11" s="62" t="s">
        <v>9</v>
      </c>
      <c r="H11" s="63" t="s">
        <v>171</v>
      </c>
      <c r="I11" s="63" t="s">
        <v>6</v>
      </c>
      <c r="J11" s="103" t="s">
        <v>185</v>
      </c>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2"/>
      <c r="FZ11" s="72"/>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2"/>
      <c r="HS11" s="72"/>
      <c r="HT11" s="72"/>
      <c r="HU11" s="72"/>
      <c r="HV11" s="72"/>
      <c r="HW11" s="72"/>
      <c r="HX11" s="72"/>
      <c r="HY11" s="72"/>
      <c r="HZ11" s="72"/>
      <c r="IA11" s="72"/>
      <c r="IB11" s="72"/>
      <c r="IC11" s="72"/>
      <c r="ID11" s="72"/>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2"/>
      <c r="JW11" s="72"/>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2"/>
      <c r="LP11" s="72"/>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2"/>
      <c r="NI11" s="72"/>
      <c r="NJ11" s="72"/>
      <c r="NK11" s="72"/>
      <c r="NL11" s="72"/>
      <c r="NM11" s="72"/>
      <c r="NN11" s="72"/>
      <c r="NO11" s="72"/>
      <c r="NP11" s="72"/>
      <c r="NQ11" s="72"/>
      <c r="NR11" s="72"/>
      <c r="NS11" s="72"/>
      <c r="NT11" s="72"/>
      <c r="NU11" s="72"/>
      <c r="NV11" s="72"/>
      <c r="NW11" s="72"/>
      <c r="NX11" s="72"/>
      <c r="NY11" s="72"/>
      <c r="NZ11" s="72"/>
      <c r="OA11" s="72"/>
      <c r="OB11" s="72"/>
      <c r="OC11" s="72"/>
      <c r="OD11" s="72"/>
      <c r="OE11" s="72"/>
      <c r="OF11" s="72"/>
      <c r="OG11" s="72"/>
      <c r="OH11" s="72"/>
      <c r="OI11" s="72"/>
      <c r="OJ11" s="72"/>
      <c r="OK11" s="72"/>
      <c r="OL11" s="72"/>
      <c r="OM11" s="72"/>
      <c r="ON11" s="72"/>
      <c r="OO11" s="72"/>
      <c r="OP11" s="72"/>
      <c r="OQ11" s="72"/>
      <c r="OR11" s="72"/>
      <c r="OS11" s="72"/>
      <c r="OT11" s="72"/>
      <c r="OU11" s="72"/>
      <c r="OV11" s="72"/>
      <c r="OW11" s="72"/>
      <c r="OX11" s="72"/>
      <c r="OY11" s="72"/>
      <c r="OZ11" s="72"/>
      <c r="PA11" s="72"/>
      <c r="PB11" s="72"/>
      <c r="PC11" s="72"/>
      <c r="PD11" s="72"/>
      <c r="PE11" s="72"/>
      <c r="PF11" s="72"/>
      <c r="PG11" s="72"/>
      <c r="PH11" s="72"/>
      <c r="PI11" s="72"/>
      <c r="PJ11" s="72"/>
      <c r="PK11" s="72"/>
      <c r="PL11" s="72"/>
      <c r="PM11" s="72"/>
      <c r="PN11" s="72"/>
      <c r="PO11" s="72"/>
      <c r="PP11" s="72"/>
      <c r="PQ11" s="72"/>
      <c r="PR11" s="72"/>
      <c r="PS11" s="72"/>
      <c r="PT11" s="72"/>
      <c r="PU11" s="72"/>
      <c r="PV11" s="72"/>
      <c r="PW11" s="72"/>
      <c r="PX11" s="72"/>
      <c r="PY11" s="72"/>
      <c r="PZ11" s="72"/>
      <c r="QA11" s="72"/>
      <c r="QB11" s="72"/>
      <c r="QC11" s="72"/>
      <c r="QD11" s="72"/>
      <c r="QE11" s="72"/>
      <c r="QF11" s="72"/>
      <c r="QG11" s="72"/>
      <c r="QH11" s="72"/>
      <c r="QI11" s="72"/>
      <c r="QJ11" s="72"/>
      <c r="QK11" s="72"/>
      <c r="QL11" s="72"/>
      <c r="QM11" s="72"/>
      <c r="QN11" s="72"/>
      <c r="QO11" s="72"/>
      <c r="QP11" s="72"/>
      <c r="QQ11" s="72"/>
      <c r="QR11" s="72"/>
      <c r="QS11" s="72"/>
      <c r="QT11" s="72"/>
      <c r="QU11" s="72"/>
      <c r="QV11" s="72"/>
      <c r="QW11" s="72"/>
      <c r="QX11" s="72"/>
      <c r="QY11" s="72"/>
      <c r="QZ11" s="72"/>
      <c r="RA11" s="72"/>
      <c r="RB11" s="72"/>
      <c r="RC11" s="72"/>
      <c r="RD11" s="72"/>
      <c r="RE11" s="72"/>
      <c r="RF11" s="72"/>
      <c r="RG11" s="72"/>
      <c r="RH11" s="72"/>
      <c r="RI11" s="72"/>
      <c r="RJ11" s="72"/>
      <c r="RK11" s="72"/>
      <c r="RL11" s="72"/>
      <c r="RM11" s="72"/>
      <c r="RN11" s="72"/>
      <c r="RO11" s="72"/>
      <c r="RP11" s="72"/>
      <c r="RQ11" s="72"/>
      <c r="RR11" s="72"/>
      <c r="RS11" s="72"/>
      <c r="RT11" s="72"/>
      <c r="RU11" s="72"/>
      <c r="RV11" s="72"/>
      <c r="RW11" s="72"/>
      <c r="RX11" s="72"/>
      <c r="RY11" s="72"/>
      <c r="RZ11" s="72"/>
      <c r="SA11" s="72"/>
      <c r="SB11" s="72"/>
      <c r="SC11" s="72"/>
      <c r="SD11" s="72"/>
      <c r="SE11" s="72"/>
      <c r="SF11" s="72"/>
      <c r="SG11" s="72"/>
      <c r="SH11" s="72"/>
      <c r="SI11" s="72"/>
      <c r="SJ11" s="72"/>
      <c r="SK11" s="72"/>
      <c r="SL11" s="72"/>
      <c r="SM11" s="72"/>
      <c r="SN11" s="72"/>
      <c r="SO11" s="72"/>
      <c r="SP11" s="72"/>
      <c r="SQ11" s="72"/>
      <c r="SR11" s="72"/>
      <c r="SS11" s="72"/>
      <c r="ST11" s="72"/>
      <c r="SU11" s="72"/>
      <c r="SV11" s="72"/>
      <c r="SW11" s="72"/>
      <c r="SX11" s="72"/>
      <c r="SY11" s="72"/>
      <c r="SZ11" s="72"/>
      <c r="TA11" s="72"/>
      <c r="TB11" s="72"/>
      <c r="TC11" s="72"/>
      <c r="TD11" s="72"/>
      <c r="TE11" s="72"/>
      <c r="TF11" s="72"/>
      <c r="TG11" s="72"/>
      <c r="TH11" s="72"/>
      <c r="TI11" s="72"/>
      <c r="TJ11" s="72"/>
      <c r="TK11" s="72"/>
      <c r="TL11" s="72"/>
      <c r="TM11" s="72"/>
      <c r="TN11" s="72"/>
      <c r="TO11" s="72"/>
      <c r="TP11" s="72"/>
      <c r="TQ11" s="72"/>
      <c r="TR11" s="72"/>
      <c r="TS11" s="72"/>
      <c r="TT11" s="72"/>
      <c r="TU11" s="72"/>
      <c r="TV11" s="72"/>
      <c r="TW11" s="72"/>
      <c r="TX11" s="72"/>
      <c r="TY11" s="72"/>
      <c r="TZ11" s="72"/>
      <c r="UA11" s="72"/>
      <c r="UB11" s="72"/>
      <c r="UC11" s="72"/>
      <c r="UD11" s="72"/>
      <c r="UE11" s="72"/>
      <c r="UF11" s="72"/>
      <c r="UG11" s="72"/>
      <c r="UH11" s="72"/>
      <c r="UI11" s="72"/>
      <c r="UJ11" s="72"/>
      <c r="UK11" s="72"/>
      <c r="UL11" s="72"/>
      <c r="UM11" s="72"/>
      <c r="UN11" s="72"/>
      <c r="UO11" s="72"/>
      <c r="UP11" s="72"/>
      <c r="UQ11" s="72"/>
      <c r="UR11" s="72"/>
      <c r="US11" s="72"/>
      <c r="UT11" s="72"/>
      <c r="UU11" s="72"/>
      <c r="UV11" s="72"/>
      <c r="UW11" s="72"/>
      <c r="UX11" s="72"/>
      <c r="UY11" s="72"/>
      <c r="UZ11" s="72"/>
      <c r="VA11" s="72"/>
      <c r="VB11" s="72"/>
      <c r="VC11" s="72"/>
      <c r="VD11" s="72"/>
      <c r="VE11" s="72"/>
      <c r="VF11" s="72"/>
      <c r="VG11" s="72"/>
      <c r="VH11" s="72"/>
      <c r="VI11" s="72"/>
      <c r="VJ11" s="72"/>
      <c r="VK11" s="72"/>
      <c r="VL11" s="72"/>
      <c r="VM11" s="72"/>
      <c r="VN11" s="72"/>
      <c r="VO11" s="72"/>
      <c r="VP11" s="72"/>
      <c r="VQ11" s="72"/>
      <c r="VR11" s="72"/>
      <c r="VS11" s="72"/>
      <c r="VT11" s="72"/>
      <c r="VU11" s="72"/>
      <c r="VV11" s="72"/>
      <c r="VW11" s="72"/>
      <c r="VX11" s="72"/>
      <c r="VY11" s="72"/>
      <c r="VZ11" s="72"/>
      <c r="WA11" s="72"/>
      <c r="WB11" s="72"/>
      <c r="WC11" s="72"/>
      <c r="WD11" s="72"/>
      <c r="WE11" s="72"/>
      <c r="WF11" s="72"/>
      <c r="WG11" s="72"/>
      <c r="WH11" s="72"/>
      <c r="WI11" s="72"/>
      <c r="WJ11" s="72"/>
      <c r="WK11" s="72"/>
      <c r="WL11" s="72"/>
      <c r="WM11" s="72"/>
      <c r="WN11" s="72"/>
      <c r="WO11" s="72"/>
      <c r="WP11" s="72"/>
      <c r="WQ11" s="72"/>
      <c r="WR11" s="72"/>
      <c r="WS11" s="72"/>
      <c r="WT11" s="72"/>
      <c r="WU11" s="72"/>
      <c r="WV11" s="72"/>
      <c r="WW11" s="72"/>
      <c r="WX11" s="72"/>
      <c r="WY11" s="72"/>
      <c r="WZ11" s="72"/>
      <c r="XA11" s="72"/>
      <c r="XB11" s="72"/>
      <c r="XC11" s="72"/>
      <c r="XD11" s="72"/>
      <c r="XE11" s="72"/>
      <c r="XF11" s="72"/>
      <c r="XG11" s="72"/>
      <c r="XH11" s="72"/>
      <c r="XI11" s="72"/>
      <c r="XJ11" s="72"/>
      <c r="XK11" s="72"/>
      <c r="XL11" s="72"/>
      <c r="XM11" s="72"/>
      <c r="XN11" s="72"/>
      <c r="XO11" s="72"/>
      <c r="XP11" s="72"/>
      <c r="XQ11" s="72"/>
      <c r="XR11" s="72"/>
      <c r="XS11" s="72"/>
      <c r="XT11" s="72"/>
      <c r="XU11" s="72"/>
      <c r="XV11" s="72"/>
      <c r="XW11" s="72"/>
      <c r="XX11" s="72"/>
      <c r="XY11" s="72"/>
      <c r="XZ11" s="72"/>
      <c r="YA11" s="72"/>
      <c r="YB11" s="72"/>
      <c r="YC11" s="72"/>
      <c r="YD11" s="72"/>
      <c r="YE11" s="72"/>
      <c r="YF11" s="72"/>
      <c r="YG11" s="72"/>
      <c r="YH11" s="72"/>
      <c r="YI11" s="72"/>
      <c r="YJ11" s="72"/>
      <c r="YK11" s="72"/>
      <c r="YL11" s="72"/>
      <c r="YM11" s="72"/>
      <c r="YN11" s="72"/>
      <c r="YO11" s="72"/>
      <c r="YP11" s="72"/>
      <c r="YQ11" s="72"/>
      <c r="YR11" s="72"/>
      <c r="YS11" s="72"/>
      <c r="YT11" s="72"/>
      <c r="YU11" s="72"/>
      <c r="YV11" s="72"/>
      <c r="YW11" s="72"/>
      <c r="YX11" s="72"/>
      <c r="YY11" s="72"/>
      <c r="YZ11" s="72"/>
      <c r="ZA11" s="72"/>
      <c r="ZB11" s="72"/>
      <c r="ZC11" s="72"/>
      <c r="ZD11" s="72"/>
      <c r="ZE11" s="72"/>
      <c r="ZF11" s="72"/>
      <c r="ZG11" s="72"/>
      <c r="ZH11" s="72"/>
      <c r="ZI11" s="72"/>
      <c r="ZJ11" s="72"/>
      <c r="ZK11" s="72"/>
      <c r="ZL11" s="72"/>
      <c r="ZM11" s="72"/>
      <c r="ZN11" s="72"/>
      <c r="ZO11" s="72"/>
      <c r="ZP11" s="72"/>
      <c r="ZQ11" s="72"/>
      <c r="ZR11" s="72"/>
      <c r="ZS11" s="72"/>
      <c r="ZT11" s="72"/>
      <c r="ZU11" s="72"/>
      <c r="ZV11" s="72"/>
      <c r="ZW11" s="72"/>
      <c r="ZX11" s="72"/>
      <c r="ZY11" s="72"/>
      <c r="ZZ11" s="72"/>
      <c r="AAA11" s="72"/>
      <c r="AAB11" s="72"/>
      <c r="AAC11" s="72"/>
      <c r="AAD11" s="72"/>
      <c r="AAE11" s="72"/>
      <c r="AAF11" s="72"/>
      <c r="AAG11" s="72"/>
      <c r="AAH11" s="72"/>
      <c r="AAI11" s="72"/>
      <c r="AAJ11" s="72"/>
      <c r="AAK11" s="72"/>
      <c r="AAL11" s="72"/>
      <c r="AAM11" s="72"/>
      <c r="AAN11" s="72"/>
      <c r="AAO11" s="72"/>
      <c r="AAP11" s="72"/>
      <c r="AAQ11" s="72"/>
      <c r="AAR11" s="72"/>
      <c r="AAS11" s="72"/>
      <c r="AAT11" s="72"/>
      <c r="AAU11" s="72"/>
      <c r="AAV11" s="72"/>
      <c r="AAW11" s="72"/>
      <c r="AAX11" s="72"/>
      <c r="AAY11" s="72"/>
      <c r="AAZ11" s="72"/>
      <c r="ABA11" s="72"/>
      <c r="ABB11" s="72"/>
      <c r="ABC11" s="72"/>
      <c r="ABD11" s="72"/>
      <c r="ABE11" s="72"/>
      <c r="ABF11" s="72"/>
      <c r="ABG11" s="72"/>
      <c r="ABH11" s="72"/>
      <c r="ABI11" s="72"/>
      <c r="ABJ11" s="72"/>
      <c r="ABK11" s="72"/>
      <c r="ABL11" s="72"/>
      <c r="ABM11" s="72"/>
      <c r="ABN11" s="72"/>
      <c r="ABO11" s="72"/>
      <c r="ABP11" s="72"/>
      <c r="ABQ11" s="72"/>
      <c r="ABR11" s="72"/>
      <c r="ABS11" s="72"/>
      <c r="ABT11" s="72"/>
      <c r="ABU11" s="72"/>
      <c r="ABV11" s="72"/>
      <c r="ABW11" s="72"/>
      <c r="ABX11" s="72"/>
      <c r="ABY11" s="72"/>
      <c r="ABZ11" s="72"/>
      <c r="ACA11" s="72"/>
      <c r="ACB11" s="72"/>
      <c r="ACC11" s="72"/>
      <c r="ACD11" s="72"/>
      <c r="ACE11" s="72"/>
      <c r="ACF11" s="72"/>
      <c r="ACG11" s="72"/>
      <c r="ACH11" s="72"/>
      <c r="ACI11" s="72"/>
      <c r="ACJ11" s="72"/>
      <c r="ACK11" s="72"/>
      <c r="ACL11" s="72"/>
      <c r="ACM11" s="72"/>
      <c r="ACN11" s="72"/>
      <c r="ACO11" s="72"/>
      <c r="ACP11" s="72"/>
      <c r="ACQ11" s="72"/>
      <c r="ACR11" s="72"/>
      <c r="ACS11" s="72"/>
      <c r="ACT11" s="72"/>
      <c r="ACU11" s="72"/>
      <c r="ACV11" s="72"/>
      <c r="ACW11" s="72"/>
      <c r="ACX11" s="72"/>
      <c r="ACY11" s="72"/>
      <c r="ACZ11" s="72"/>
      <c r="ADA11" s="72"/>
      <c r="ADB11" s="72"/>
      <c r="ADC11" s="72"/>
      <c r="ADD11" s="72"/>
      <c r="ADE11" s="72"/>
      <c r="ADF11" s="72"/>
      <c r="ADG11" s="72"/>
      <c r="ADH11" s="72"/>
      <c r="ADI11" s="72"/>
      <c r="ADJ11" s="72"/>
      <c r="ADK11" s="72"/>
      <c r="ADL11" s="72"/>
      <c r="ADM11" s="72"/>
      <c r="ADN11" s="72"/>
      <c r="ADO11" s="72"/>
      <c r="ADP11" s="72"/>
      <c r="ADQ11" s="72"/>
      <c r="ADR11" s="72"/>
      <c r="ADS11" s="72"/>
      <c r="ADT11" s="72"/>
      <c r="ADU11" s="72"/>
      <c r="ADV11" s="72"/>
      <c r="ADW11" s="72"/>
      <c r="ADX11" s="72"/>
      <c r="ADY11" s="72"/>
      <c r="ADZ11" s="72"/>
      <c r="AEA11" s="72"/>
      <c r="AEB11" s="72"/>
      <c r="AEC11" s="72"/>
      <c r="AED11" s="72"/>
      <c r="AEE11" s="72"/>
      <c r="AEF11" s="72"/>
      <c r="AEG11" s="72"/>
      <c r="AEH11" s="72"/>
      <c r="AEI11" s="72"/>
      <c r="AEJ11" s="72"/>
      <c r="AEK11" s="72"/>
      <c r="AEL11" s="72"/>
      <c r="AEM11" s="72"/>
      <c r="AEN11" s="72"/>
      <c r="AEO11" s="72"/>
      <c r="AEP11" s="72"/>
      <c r="AEQ11" s="72"/>
      <c r="AER11" s="72"/>
      <c r="AES11" s="72"/>
      <c r="AET11" s="72"/>
      <c r="AEU11" s="72"/>
      <c r="AEV11" s="72"/>
      <c r="AEW11" s="72"/>
      <c r="AEX11" s="72"/>
      <c r="AEY11" s="72"/>
      <c r="AEZ11" s="72"/>
      <c r="AFA11" s="72"/>
      <c r="AFB11" s="72"/>
      <c r="AFC11" s="72"/>
      <c r="AFD11" s="72"/>
      <c r="AFE11" s="72"/>
      <c r="AFF11" s="72"/>
      <c r="AFG11" s="72"/>
      <c r="AFH11" s="72"/>
      <c r="AFI11" s="72"/>
      <c r="AFJ11" s="72"/>
      <c r="AFK11" s="72"/>
      <c r="AFL11" s="72"/>
      <c r="AFM11" s="72"/>
      <c r="AFN11" s="72"/>
      <c r="AFO11" s="72"/>
      <c r="AFP11" s="72"/>
      <c r="AFQ11" s="72"/>
      <c r="AFR11" s="72"/>
      <c r="AFS11" s="72"/>
      <c r="AFT11" s="72"/>
      <c r="AFU11" s="72"/>
      <c r="AFV11" s="72"/>
      <c r="AFW11" s="72"/>
      <c r="AFX11" s="72"/>
      <c r="AFY11" s="72"/>
      <c r="AFZ11" s="72"/>
      <c r="AGA11" s="72"/>
      <c r="AGB11" s="72"/>
      <c r="AGC11" s="72"/>
      <c r="AGD11" s="72"/>
      <c r="AGE11" s="72"/>
      <c r="AGF11" s="72"/>
      <c r="AGG11" s="72"/>
      <c r="AGH11" s="72"/>
      <c r="AGI11" s="72"/>
      <c r="AGJ11" s="72"/>
      <c r="AGK11" s="72"/>
      <c r="AGL11" s="72"/>
      <c r="AGM11" s="72"/>
      <c r="AGN11" s="72"/>
      <c r="AGO11" s="72"/>
      <c r="AGP11" s="72"/>
      <c r="AGQ11" s="72"/>
      <c r="AGR11" s="72"/>
      <c r="AGS11" s="72"/>
      <c r="AGT11" s="72"/>
      <c r="AGU11" s="72"/>
      <c r="AGV11" s="72"/>
      <c r="AGW11" s="72"/>
      <c r="AGX11" s="72"/>
      <c r="AGY11" s="72"/>
      <c r="AGZ11" s="72"/>
      <c r="AHA11" s="72"/>
      <c r="AHB11" s="72"/>
      <c r="AHC11" s="72"/>
      <c r="AHD11" s="72"/>
      <c r="AHE11" s="72"/>
      <c r="AHF11" s="72"/>
      <c r="AHG11" s="72"/>
      <c r="AHH11" s="72"/>
      <c r="AHI11" s="72"/>
      <c r="AHJ11" s="72"/>
      <c r="AHK11" s="72"/>
      <c r="AHL11" s="72"/>
      <c r="AHM11" s="72"/>
      <c r="AHN11" s="72"/>
      <c r="AHO11" s="72"/>
      <c r="AHP11" s="72"/>
      <c r="AHQ11" s="72"/>
      <c r="AHR11" s="72"/>
      <c r="AHS11" s="72"/>
      <c r="AHT11" s="72"/>
      <c r="AHU11" s="72"/>
      <c r="AHV11" s="72"/>
      <c r="AHW11" s="72"/>
      <c r="AHX11" s="72"/>
      <c r="AHY11" s="72"/>
      <c r="AHZ11" s="72"/>
      <c r="AIA11" s="72"/>
      <c r="AIB11" s="72"/>
      <c r="AIC11" s="72"/>
      <c r="AID11" s="72"/>
      <c r="AIE11" s="72"/>
      <c r="AIF11" s="72"/>
      <c r="AIG11" s="72"/>
      <c r="AIH11" s="72"/>
      <c r="AII11" s="72"/>
      <c r="AIJ11" s="72"/>
      <c r="AIK11" s="72"/>
      <c r="AIL11" s="72"/>
      <c r="AIM11" s="72"/>
      <c r="AIN11" s="72"/>
      <c r="AIO11" s="72"/>
      <c r="AIP11" s="72"/>
      <c r="AIQ11" s="72"/>
      <c r="AIR11" s="72"/>
      <c r="AIS11" s="72"/>
      <c r="AIT11" s="72"/>
      <c r="AIU11" s="72"/>
      <c r="AIV11" s="72"/>
      <c r="AIW11" s="72"/>
      <c r="AIX11" s="72"/>
      <c r="AIY11" s="72"/>
      <c r="AIZ11" s="72"/>
      <c r="AJA11" s="72"/>
      <c r="AJB11" s="72"/>
      <c r="AJC11" s="72"/>
      <c r="AJD11" s="72"/>
      <c r="AJE11" s="72"/>
      <c r="AJF11" s="72"/>
      <c r="AJG11" s="72"/>
      <c r="AJH11" s="72"/>
      <c r="AJI11" s="72"/>
      <c r="AJJ11" s="72"/>
      <c r="AJK11" s="72"/>
      <c r="AJL11" s="72"/>
      <c r="AJM11" s="72"/>
      <c r="AJN11" s="72"/>
      <c r="AJO11" s="72"/>
      <c r="AJP11" s="72"/>
      <c r="AJQ11" s="72"/>
      <c r="AJR11" s="72"/>
      <c r="AJS11" s="72"/>
      <c r="AJT11" s="72"/>
      <c r="AJU11" s="72"/>
      <c r="AJV11" s="72"/>
      <c r="AJW11" s="72"/>
      <c r="AJX11" s="72"/>
      <c r="AJY11" s="72"/>
      <c r="AJZ11" s="72"/>
      <c r="AKA11" s="72"/>
      <c r="AKB11" s="72"/>
      <c r="AKC11" s="72"/>
      <c r="AKD11" s="72"/>
      <c r="AKE11" s="72"/>
      <c r="AKF11" s="72"/>
      <c r="AKG11" s="72"/>
      <c r="AKH11" s="72"/>
      <c r="AKI11" s="72"/>
      <c r="AKJ11" s="72"/>
      <c r="AKK11" s="72"/>
      <c r="AKL11" s="72"/>
      <c r="AKM11" s="72"/>
      <c r="AKN11" s="72"/>
      <c r="AKO11" s="72"/>
      <c r="AKP11" s="72"/>
      <c r="AKQ11" s="72"/>
      <c r="AKR11" s="72"/>
      <c r="AKS11" s="72"/>
      <c r="AKT11" s="72"/>
      <c r="AKU11" s="72"/>
      <c r="AKV11" s="72"/>
      <c r="AKW11" s="72"/>
      <c r="AKX11" s="72"/>
      <c r="AKY11" s="72"/>
      <c r="AKZ11" s="72"/>
      <c r="ALA11" s="72"/>
      <c r="ALB11" s="72"/>
      <c r="ALC11" s="72"/>
      <c r="ALD11" s="72"/>
      <c r="ALE11" s="72"/>
      <c r="ALF11" s="72"/>
      <c r="ALG11" s="72"/>
      <c r="ALH11" s="72"/>
      <c r="ALI11" s="72"/>
      <c r="ALJ11" s="72"/>
      <c r="ALK11" s="72"/>
      <c r="ALL11" s="72"/>
      <c r="ALM11" s="72"/>
      <c r="ALN11" s="72"/>
      <c r="ALO11" s="72"/>
      <c r="ALP11" s="72"/>
      <c r="ALQ11" s="72"/>
      <c r="ALR11" s="72"/>
      <c r="ALS11" s="72"/>
      <c r="ALT11" s="72"/>
      <c r="ALU11" s="72"/>
      <c r="ALV11" s="72"/>
      <c r="ALW11" s="72"/>
      <c r="ALX11" s="72"/>
      <c r="ALY11" s="72"/>
      <c r="ALZ11" s="72"/>
      <c r="AMA11" s="72"/>
      <c r="AMB11" s="72"/>
      <c r="AMC11" s="72"/>
      <c r="AMD11" s="72"/>
      <c r="AME11" s="72"/>
    </row>
    <row r="12" spans="1:1019" s="73" customFormat="1" ht="15.75" thickBot="1" x14ac:dyDescent="0.25">
      <c r="A12" s="124" t="s">
        <v>15</v>
      </c>
      <c r="B12" s="125">
        <v>1</v>
      </c>
      <c r="C12" s="126">
        <v>0</v>
      </c>
      <c r="D12" s="125" t="s">
        <v>12</v>
      </c>
      <c r="E12" s="127">
        <v>1</v>
      </c>
      <c r="F12" s="126">
        <f t="shared" si="0"/>
        <v>0</v>
      </c>
      <c r="G12" s="128" t="s">
        <v>16</v>
      </c>
      <c r="H12" s="129" t="s">
        <v>171</v>
      </c>
      <c r="I12" s="129" t="s">
        <v>6</v>
      </c>
      <c r="J12" s="130" t="s">
        <v>184</v>
      </c>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c r="EY12" s="72"/>
      <c r="EZ12" s="72"/>
      <c r="FA12" s="72"/>
      <c r="FB12" s="72"/>
      <c r="FC12" s="72"/>
      <c r="FD12" s="72"/>
      <c r="FE12" s="72"/>
      <c r="FF12" s="72"/>
      <c r="FG12" s="72"/>
      <c r="FH12" s="72"/>
      <c r="FI12" s="72"/>
      <c r="FJ12" s="72"/>
      <c r="FK12" s="72"/>
      <c r="FL12" s="72"/>
      <c r="FM12" s="72"/>
      <c r="FN12" s="72"/>
      <c r="FO12" s="72"/>
      <c r="FP12" s="72"/>
      <c r="FQ12" s="72"/>
      <c r="FR12" s="72"/>
      <c r="FS12" s="72"/>
      <c r="FT12" s="72"/>
      <c r="FU12" s="72"/>
      <c r="FV12" s="72"/>
      <c r="FW12" s="72"/>
      <c r="FX12" s="72"/>
      <c r="FY12" s="72"/>
      <c r="FZ12" s="72"/>
      <c r="GA12" s="72"/>
      <c r="GB12" s="72"/>
      <c r="GC12" s="72"/>
      <c r="GD12" s="72"/>
      <c r="GE12" s="72"/>
      <c r="GF12" s="72"/>
      <c r="GG12" s="72"/>
      <c r="GH12" s="72"/>
      <c r="GI12" s="72"/>
      <c r="GJ12" s="72"/>
      <c r="GK12" s="72"/>
      <c r="GL12" s="72"/>
      <c r="GM12" s="72"/>
      <c r="GN12" s="72"/>
      <c r="GO12" s="72"/>
      <c r="GP12" s="72"/>
      <c r="GQ12" s="72"/>
      <c r="GR12" s="72"/>
      <c r="GS12" s="72"/>
      <c r="GT12" s="72"/>
      <c r="GU12" s="72"/>
      <c r="GV12" s="72"/>
      <c r="GW12" s="72"/>
      <c r="GX12" s="72"/>
      <c r="GY12" s="72"/>
      <c r="GZ12" s="72"/>
      <c r="HA12" s="72"/>
      <c r="HB12" s="72"/>
      <c r="HC12" s="72"/>
      <c r="HD12" s="72"/>
      <c r="HE12" s="72"/>
      <c r="HF12" s="72"/>
      <c r="HG12" s="72"/>
      <c r="HH12" s="72"/>
      <c r="HI12" s="72"/>
      <c r="HJ12" s="72"/>
      <c r="HK12" s="72"/>
      <c r="HL12" s="72"/>
      <c r="HM12" s="72"/>
      <c r="HN12" s="72"/>
      <c r="HO12" s="72"/>
      <c r="HP12" s="72"/>
      <c r="HQ12" s="72"/>
      <c r="HR12" s="72"/>
      <c r="HS12" s="72"/>
      <c r="HT12" s="72"/>
      <c r="HU12" s="72"/>
      <c r="HV12" s="72"/>
      <c r="HW12" s="72"/>
      <c r="HX12" s="72"/>
      <c r="HY12" s="72"/>
      <c r="HZ12" s="72"/>
      <c r="IA12" s="72"/>
      <c r="IB12" s="72"/>
      <c r="IC12" s="72"/>
      <c r="ID12" s="72"/>
      <c r="IE12" s="72"/>
      <c r="IF12" s="72"/>
      <c r="IG12" s="72"/>
      <c r="IH12" s="72"/>
      <c r="II12" s="72"/>
      <c r="IJ12" s="72"/>
      <c r="IK12" s="72"/>
      <c r="IL12" s="72"/>
      <c r="IM12" s="72"/>
      <c r="IN12" s="72"/>
      <c r="IO12" s="72"/>
      <c r="IP12" s="72"/>
      <c r="IQ12" s="72"/>
      <c r="IR12" s="72"/>
      <c r="IS12" s="72"/>
      <c r="IT12" s="72"/>
      <c r="IU12" s="72"/>
      <c r="IV12" s="72"/>
      <c r="IW12" s="72"/>
      <c r="IX12" s="72"/>
      <c r="IY12" s="72"/>
      <c r="IZ12" s="72"/>
      <c r="JA12" s="72"/>
      <c r="JB12" s="72"/>
      <c r="JC12" s="72"/>
      <c r="JD12" s="72"/>
      <c r="JE12" s="72"/>
      <c r="JF12" s="72"/>
      <c r="JG12" s="72"/>
      <c r="JH12" s="72"/>
      <c r="JI12" s="72"/>
      <c r="JJ12" s="72"/>
      <c r="JK12" s="72"/>
      <c r="JL12" s="72"/>
      <c r="JM12" s="72"/>
      <c r="JN12" s="72"/>
      <c r="JO12" s="72"/>
      <c r="JP12" s="72"/>
      <c r="JQ12" s="72"/>
      <c r="JR12" s="72"/>
      <c r="JS12" s="72"/>
      <c r="JT12" s="72"/>
      <c r="JU12" s="72"/>
      <c r="JV12" s="72"/>
      <c r="JW12" s="72"/>
      <c r="JX12" s="72"/>
      <c r="JY12" s="72"/>
      <c r="JZ12" s="72"/>
      <c r="KA12" s="72"/>
      <c r="KB12" s="72"/>
      <c r="KC12" s="72"/>
      <c r="KD12" s="72"/>
      <c r="KE12" s="72"/>
      <c r="KF12" s="72"/>
      <c r="KG12" s="72"/>
      <c r="KH12" s="72"/>
      <c r="KI12" s="72"/>
      <c r="KJ12" s="72"/>
      <c r="KK12" s="72"/>
      <c r="KL12" s="72"/>
      <c r="KM12" s="72"/>
      <c r="KN12" s="72"/>
      <c r="KO12" s="72"/>
      <c r="KP12" s="72"/>
      <c r="KQ12" s="72"/>
      <c r="KR12" s="72"/>
      <c r="KS12" s="72"/>
      <c r="KT12" s="72"/>
      <c r="KU12" s="72"/>
      <c r="KV12" s="72"/>
      <c r="KW12" s="72"/>
      <c r="KX12" s="72"/>
      <c r="KY12" s="72"/>
      <c r="KZ12" s="72"/>
      <c r="LA12" s="72"/>
      <c r="LB12" s="72"/>
      <c r="LC12" s="72"/>
      <c r="LD12" s="72"/>
      <c r="LE12" s="72"/>
      <c r="LF12" s="72"/>
      <c r="LG12" s="72"/>
      <c r="LH12" s="72"/>
      <c r="LI12" s="72"/>
      <c r="LJ12" s="72"/>
      <c r="LK12" s="72"/>
      <c r="LL12" s="72"/>
      <c r="LM12" s="72"/>
      <c r="LN12" s="72"/>
      <c r="LO12" s="72"/>
      <c r="LP12" s="72"/>
      <c r="LQ12" s="72"/>
      <c r="LR12" s="72"/>
      <c r="LS12" s="72"/>
      <c r="LT12" s="72"/>
      <c r="LU12" s="72"/>
      <c r="LV12" s="72"/>
      <c r="LW12" s="72"/>
      <c r="LX12" s="72"/>
      <c r="LY12" s="72"/>
      <c r="LZ12" s="72"/>
      <c r="MA12" s="72"/>
      <c r="MB12" s="72"/>
      <c r="MC12" s="72"/>
      <c r="MD12" s="72"/>
      <c r="ME12" s="72"/>
      <c r="MF12" s="72"/>
      <c r="MG12" s="72"/>
      <c r="MH12" s="72"/>
      <c r="MI12" s="72"/>
      <c r="MJ12" s="72"/>
      <c r="MK12" s="72"/>
      <c r="ML12" s="72"/>
      <c r="MM12" s="72"/>
      <c r="MN12" s="72"/>
      <c r="MO12" s="72"/>
      <c r="MP12" s="72"/>
      <c r="MQ12" s="72"/>
      <c r="MR12" s="72"/>
      <c r="MS12" s="72"/>
      <c r="MT12" s="72"/>
      <c r="MU12" s="72"/>
      <c r="MV12" s="72"/>
      <c r="MW12" s="72"/>
      <c r="MX12" s="72"/>
      <c r="MY12" s="72"/>
      <c r="MZ12" s="72"/>
      <c r="NA12" s="72"/>
      <c r="NB12" s="72"/>
      <c r="NC12" s="72"/>
      <c r="ND12" s="72"/>
      <c r="NE12" s="72"/>
      <c r="NF12" s="72"/>
      <c r="NG12" s="72"/>
      <c r="NH12" s="72"/>
      <c r="NI12" s="72"/>
      <c r="NJ12" s="72"/>
      <c r="NK12" s="72"/>
      <c r="NL12" s="72"/>
      <c r="NM12" s="72"/>
      <c r="NN12" s="72"/>
      <c r="NO12" s="72"/>
      <c r="NP12" s="72"/>
      <c r="NQ12" s="72"/>
      <c r="NR12" s="72"/>
      <c r="NS12" s="72"/>
      <c r="NT12" s="72"/>
      <c r="NU12" s="72"/>
      <c r="NV12" s="72"/>
      <c r="NW12" s="72"/>
      <c r="NX12" s="72"/>
      <c r="NY12" s="72"/>
      <c r="NZ12" s="72"/>
      <c r="OA12" s="72"/>
      <c r="OB12" s="72"/>
      <c r="OC12" s="72"/>
      <c r="OD12" s="72"/>
      <c r="OE12" s="72"/>
      <c r="OF12" s="72"/>
      <c r="OG12" s="72"/>
      <c r="OH12" s="72"/>
      <c r="OI12" s="72"/>
      <c r="OJ12" s="72"/>
      <c r="OK12" s="72"/>
      <c r="OL12" s="72"/>
      <c r="OM12" s="72"/>
      <c r="ON12" s="72"/>
      <c r="OO12" s="72"/>
      <c r="OP12" s="72"/>
      <c r="OQ12" s="72"/>
      <c r="OR12" s="72"/>
      <c r="OS12" s="72"/>
      <c r="OT12" s="72"/>
      <c r="OU12" s="72"/>
      <c r="OV12" s="72"/>
      <c r="OW12" s="72"/>
      <c r="OX12" s="72"/>
      <c r="OY12" s="72"/>
      <c r="OZ12" s="72"/>
      <c r="PA12" s="72"/>
      <c r="PB12" s="72"/>
      <c r="PC12" s="72"/>
      <c r="PD12" s="72"/>
      <c r="PE12" s="72"/>
      <c r="PF12" s="72"/>
      <c r="PG12" s="72"/>
      <c r="PH12" s="72"/>
      <c r="PI12" s="72"/>
      <c r="PJ12" s="72"/>
      <c r="PK12" s="72"/>
      <c r="PL12" s="72"/>
      <c r="PM12" s="72"/>
      <c r="PN12" s="72"/>
      <c r="PO12" s="72"/>
      <c r="PP12" s="72"/>
      <c r="PQ12" s="72"/>
      <c r="PR12" s="72"/>
      <c r="PS12" s="72"/>
      <c r="PT12" s="72"/>
      <c r="PU12" s="72"/>
      <c r="PV12" s="72"/>
      <c r="PW12" s="72"/>
      <c r="PX12" s="72"/>
      <c r="PY12" s="72"/>
      <c r="PZ12" s="72"/>
      <c r="QA12" s="72"/>
      <c r="QB12" s="72"/>
      <c r="QC12" s="72"/>
      <c r="QD12" s="72"/>
      <c r="QE12" s="72"/>
      <c r="QF12" s="72"/>
      <c r="QG12" s="72"/>
      <c r="QH12" s="72"/>
      <c r="QI12" s="72"/>
      <c r="QJ12" s="72"/>
      <c r="QK12" s="72"/>
      <c r="QL12" s="72"/>
      <c r="QM12" s="72"/>
      <c r="QN12" s="72"/>
      <c r="QO12" s="72"/>
      <c r="QP12" s="72"/>
      <c r="QQ12" s="72"/>
      <c r="QR12" s="72"/>
      <c r="QS12" s="72"/>
      <c r="QT12" s="72"/>
      <c r="QU12" s="72"/>
      <c r="QV12" s="72"/>
      <c r="QW12" s="72"/>
      <c r="QX12" s="72"/>
      <c r="QY12" s="72"/>
      <c r="QZ12" s="72"/>
      <c r="RA12" s="72"/>
      <c r="RB12" s="72"/>
      <c r="RC12" s="72"/>
      <c r="RD12" s="72"/>
      <c r="RE12" s="72"/>
      <c r="RF12" s="72"/>
      <c r="RG12" s="72"/>
      <c r="RH12" s="72"/>
      <c r="RI12" s="72"/>
      <c r="RJ12" s="72"/>
      <c r="RK12" s="72"/>
      <c r="RL12" s="72"/>
      <c r="RM12" s="72"/>
      <c r="RN12" s="72"/>
      <c r="RO12" s="72"/>
      <c r="RP12" s="72"/>
      <c r="RQ12" s="72"/>
      <c r="RR12" s="72"/>
      <c r="RS12" s="72"/>
      <c r="RT12" s="72"/>
      <c r="RU12" s="72"/>
      <c r="RV12" s="72"/>
      <c r="RW12" s="72"/>
      <c r="RX12" s="72"/>
      <c r="RY12" s="72"/>
      <c r="RZ12" s="72"/>
      <c r="SA12" s="72"/>
      <c r="SB12" s="72"/>
      <c r="SC12" s="72"/>
      <c r="SD12" s="72"/>
      <c r="SE12" s="72"/>
      <c r="SF12" s="72"/>
      <c r="SG12" s="72"/>
      <c r="SH12" s="72"/>
      <c r="SI12" s="72"/>
      <c r="SJ12" s="72"/>
      <c r="SK12" s="72"/>
      <c r="SL12" s="72"/>
      <c r="SM12" s="72"/>
      <c r="SN12" s="72"/>
      <c r="SO12" s="72"/>
      <c r="SP12" s="72"/>
      <c r="SQ12" s="72"/>
      <c r="SR12" s="72"/>
      <c r="SS12" s="72"/>
      <c r="ST12" s="72"/>
      <c r="SU12" s="72"/>
      <c r="SV12" s="72"/>
      <c r="SW12" s="72"/>
      <c r="SX12" s="72"/>
      <c r="SY12" s="72"/>
      <c r="SZ12" s="72"/>
      <c r="TA12" s="72"/>
      <c r="TB12" s="72"/>
      <c r="TC12" s="72"/>
      <c r="TD12" s="72"/>
      <c r="TE12" s="72"/>
      <c r="TF12" s="72"/>
      <c r="TG12" s="72"/>
      <c r="TH12" s="72"/>
      <c r="TI12" s="72"/>
      <c r="TJ12" s="72"/>
      <c r="TK12" s="72"/>
      <c r="TL12" s="72"/>
      <c r="TM12" s="72"/>
      <c r="TN12" s="72"/>
      <c r="TO12" s="72"/>
      <c r="TP12" s="72"/>
      <c r="TQ12" s="72"/>
      <c r="TR12" s="72"/>
      <c r="TS12" s="72"/>
      <c r="TT12" s="72"/>
      <c r="TU12" s="72"/>
      <c r="TV12" s="72"/>
      <c r="TW12" s="72"/>
      <c r="TX12" s="72"/>
      <c r="TY12" s="72"/>
      <c r="TZ12" s="72"/>
      <c r="UA12" s="72"/>
      <c r="UB12" s="72"/>
      <c r="UC12" s="72"/>
      <c r="UD12" s="72"/>
      <c r="UE12" s="72"/>
      <c r="UF12" s="72"/>
      <c r="UG12" s="72"/>
      <c r="UH12" s="72"/>
      <c r="UI12" s="72"/>
      <c r="UJ12" s="72"/>
      <c r="UK12" s="72"/>
      <c r="UL12" s="72"/>
      <c r="UM12" s="72"/>
      <c r="UN12" s="72"/>
      <c r="UO12" s="72"/>
      <c r="UP12" s="72"/>
      <c r="UQ12" s="72"/>
      <c r="UR12" s="72"/>
      <c r="US12" s="72"/>
      <c r="UT12" s="72"/>
      <c r="UU12" s="72"/>
      <c r="UV12" s="72"/>
      <c r="UW12" s="72"/>
      <c r="UX12" s="72"/>
      <c r="UY12" s="72"/>
      <c r="UZ12" s="72"/>
      <c r="VA12" s="72"/>
      <c r="VB12" s="72"/>
      <c r="VC12" s="72"/>
      <c r="VD12" s="72"/>
      <c r="VE12" s="72"/>
      <c r="VF12" s="72"/>
      <c r="VG12" s="72"/>
      <c r="VH12" s="72"/>
      <c r="VI12" s="72"/>
      <c r="VJ12" s="72"/>
      <c r="VK12" s="72"/>
      <c r="VL12" s="72"/>
      <c r="VM12" s="72"/>
      <c r="VN12" s="72"/>
      <c r="VO12" s="72"/>
      <c r="VP12" s="72"/>
      <c r="VQ12" s="72"/>
      <c r="VR12" s="72"/>
      <c r="VS12" s="72"/>
      <c r="VT12" s="72"/>
      <c r="VU12" s="72"/>
      <c r="VV12" s="72"/>
      <c r="VW12" s="72"/>
      <c r="VX12" s="72"/>
      <c r="VY12" s="72"/>
      <c r="VZ12" s="72"/>
      <c r="WA12" s="72"/>
      <c r="WB12" s="72"/>
      <c r="WC12" s="72"/>
      <c r="WD12" s="72"/>
      <c r="WE12" s="72"/>
      <c r="WF12" s="72"/>
      <c r="WG12" s="72"/>
      <c r="WH12" s="72"/>
      <c r="WI12" s="72"/>
      <c r="WJ12" s="72"/>
      <c r="WK12" s="72"/>
      <c r="WL12" s="72"/>
      <c r="WM12" s="72"/>
      <c r="WN12" s="72"/>
      <c r="WO12" s="72"/>
      <c r="WP12" s="72"/>
      <c r="WQ12" s="72"/>
      <c r="WR12" s="72"/>
      <c r="WS12" s="72"/>
      <c r="WT12" s="72"/>
      <c r="WU12" s="72"/>
      <c r="WV12" s="72"/>
      <c r="WW12" s="72"/>
      <c r="WX12" s="72"/>
      <c r="WY12" s="72"/>
      <c r="WZ12" s="72"/>
      <c r="XA12" s="72"/>
      <c r="XB12" s="72"/>
      <c r="XC12" s="72"/>
      <c r="XD12" s="72"/>
      <c r="XE12" s="72"/>
      <c r="XF12" s="72"/>
      <c r="XG12" s="72"/>
      <c r="XH12" s="72"/>
      <c r="XI12" s="72"/>
      <c r="XJ12" s="72"/>
      <c r="XK12" s="72"/>
      <c r="XL12" s="72"/>
      <c r="XM12" s="72"/>
      <c r="XN12" s="72"/>
      <c r="XO12" s="72"/>
      <c r="XP12" s="72"/>
      <c r="XQ12" s="72"/>
      <c r="XR12" s="72"/>
      <c r="XS12" s="72"/>
      <c r="XT12" s="72"/>
      <c r="XU12" s="72"/>
      <c r="XV12" s="72"/>
      <c r="XW12" s="72"/>
      <c r="XX12" s="72"/>
      <c r="XY12" s="72"/>
      <c r="XZ12" s="72"/>
      <c r="YA12" s="72"/>
      <c r="YB12" s="72"/>
      <c r="YC12" s="72"/>
      <c r="YD12" s="72"/>
      <c r="YE12" s="72"/>
      <c r="YF12" s="72"/>
      <c r="YG12" s="72"/>
      <c r="YH12" s="72"/>
      <c r="YI12" s="72"/>
      <c r="YJ12" s="72"/>
      <c r="YK12" s="72"/>
      <c r="YL12" s="72"/>
      <c r="YM12" s="72"/>
      <c r="YN12" s="72"/>
      <c r="YO12" s="72"/>
      <c r="YP12" s="72"/>
      <c r="YQ12" s="72"/>
      <c r="YR12" s="72"/>
      <c r="YS12" s="72"/>
      <c r="YT12" s="72"/>
      <c r="YU12" s="72"/>
      <c r="YV12" s="72"/>
      <c r="YW12" s="72"/>
      <c r="YX12" s="72"/>
      <c r="YY12" s="72"/>
      <c r="YZ12" s="72"/>
      <c r="ZA12" s="72"/>
      <c r="ZB12" s="72"/>
      <c r="ZC12" s="72"/>
      <c r="ZD12" s="72"/>
      <c r="ZE12" s="72"/>
      <c r="ZF12" s="72"/>
      <c r="ZG12" s="72"/>
      <c r="ZH12" s="72"/>
      <c r="ZI12" s="72"/>
      <c r="ZJ12" s="72"/>
      <c r="ZK12" s="72"/>
      <c r="ZL12" s="72"/>
      <c r="ZM12" s="72"/>
      <c r="ZN12" s="72"/>
      <c r="ZO12" s="72"/>
      <c r="ZP12" s="72"/>
      <c r="ZQ12" s="72"/>
      <c r="ZR12" s="72"/>
      <c r="ZS12" s="72"/>
      <c r="ZT12" s="72"/>
      <c r="ZU12" s="72"/>
      <c r="ZV12" s="72"/>
      <c r="ZW12" s="72"/>
      <c r="ZX12" s="72"/>
      <c r="ZY12" s="72"/>
      <c r="ZZ12" s="72"/>
      <c r="AAA12" s="72"/>
      <c r="AAB12" s="72"/>
      <c r="AAC12" s="72"/>
      <c r="AAD12" s="72"/>
      <c r="AAE12" s="72"/>
      <c r="AAF12" s="72"/>
      <c r="AAG12" s="72"/>
      <c r="AAH12" s="72"/>
      <c r="AAI12" s="72"/>
      <c r="AAJ12" s="72"/>
      <c r="AAK12" s="72"/>
      <c r="AAL12" s="72"/>
      <c r="AAM12" s="72"/>
      <c r="AAN12" s="72"/>
      <c r="AAO12" s="72"/>
      <c r="AAP12" s="72"/>
      <c r="AAQ12" s="72"/>
      <c r="AAR12" s="72"/>
      <c r="AAS12" s="72"/>
      <c r="AAT12" s="72"/>
      <c r="AAU12" s="72"/>
      <c r="AAV12" s="72"/>
      <c r="AAW12" s="72"/>
      <c r="AAX12" s="72"/>
      <c r="AAY12" s="72"/>
      <c r="AAZ12" s="72"/>
      <c r="ABA12" s="72"/>
      <c r="ABB12" s="72"/>
      <c r="ABC12" s="72"/>
      <c r="ABD12" s="72"/>
      <c r="ABE12" s="72"/>
      <c r="ABF12" s="72"/>
      <c r="ABG12" s="72"/>
      <c r="ABH12" s="72"/>
      <c r="ABI12" s="72"/>
      <c r="ABJ12" s="72"/>
      <c r="ABK12" s="72"/>
      <c r="ABL12" s="72"/>
      <c r="ABM12" s="72"/>
      <c r="ABN12" s="72"/>
      <c r="ABO12" s="72"/>
      <c r="ABP12" s="72"/>
      <c r="ABQ12" s="72"/>
      <c r="ABR12" s="72"/>
      <c r="ABS12" s="72"/>
      <c r="ABT12" s="72"/>
      <c r="ABU12" s="72"/>
      <c r="ABV12" s="72"/>
      <c r="ABW12" s="72"/>
      <c r="ABX12" s="72"/>
      <c r="ABY12" s="72"/>
      <c r="ABZ12" s="72"/>
      <c r="ACA12" s="72"/>
      <c r="ACB12" s="72"/>
      <c r="ACC12" s="72"/>
      <c r="ACD12" s="72"/>
      <c r="ACE12" s="72"/>
      <c r="ACF12" s="72"/>
      <c r="ACG12" s="72"/>
      <c r="ACH12" s="72"/>
      <c r="ACI12" s="72"/>
      <c r="ACJ12" s="72"/>
      <c r="ACK12" s="72"/>
      <c r="ACL12" s="72"/>
      <c r="ACM12" s="72"/>
      <c r="ACN12" s="72"/>
      <c r="ACO12" s="72"/>
      <c r="ACP12" s="72"/>
      <c r="ACQ12" s="72"/>
      <c r="ACR12" s="72"/>
      <c r="ACS12" s="72"/>
      <c r="ACT12" s="72"/>
      <c r="ACU12" s="72"/>
      <c r="ACV12" s="72"/>
      <c r="ACW12" s="72"/>
      <c r="ACX12" s="72"/>
      <c r="ACY12" s="72"/>
      <c r="ACZ12" s="72"/>
      <c r="ADA12" s="72"/>
      <c r="ADB12" s="72"/>
      <c r="ADC12" s="72"/>
      <c r="ADD12" s="72"/>
      <c r="ADE12" s="72"/>
      <c r="ADF12" s="72"/>
      <c r="ADG12" s="72"/>
      <c r="ADH12" s="72"/>
      <c r="ADI12" s="72"/>
      <c r="ADJ12" s="72"/>
      <c r="ADK12" s="72"/>
      <c r="ADL12" s="72"/>
      <c r="ADM12" s="72"/>
      <c r="ADN12" s="72"/>
      <c r="ADO12" s="72"/>
      <c r="ADP12" s="72"/>
      <c r="ADQ12" s="72"/>
      <c r="ADR12" s="72"/>
      <c r="ADS12" s="72"/>
      <c r="ADT12" s="72"/>
      <c r="ADU12" s="72"/>
      <c r="ADV12" s="72"/>
      <c r="ADW12" s="72"/>
      <c r="ADX12" s="72"/>
      <c r="ADY12" s="72"/>
      <c r="ADZ12" s="72"/>
      <c r="AEA12" s="72"/>
      <c r="AEB12" s="72"/>
      <c r="AEC12" s="72"/>
      <c r="AED12" s="72"/>
      <c r="AEE12" s="72"/>
      <c r="AEF12" s="72"/>
      <c r="AEG12" s="72"/>
      <c r="AEH12" s="72"/>
      <c r="AEI12" s="72"/>
      <c r="AEJ12" s="72"/>
      <c r="AEK12" s="72"/>
      <c r="AEL12" s="72"/>
      <c r="AEM12" s="72"/>
      <c r="AEN12" s="72"/>
      <c r="AEO12" s="72"/>
      <c r="AEP12" s="72"/>
      <c r="AEQ12" s="72"/>
      <c r="AER12" s="72"/>
      <c r="AES12" s="72"/>
      <c r="AET12" s="72"/>
      <c r="AEU12" s="72"/>
      <c r="AEV12" s="72"/>
      <c r="AEW12" s="72"/>
      <c r="AEX12" s="72"/>
      <c r="AEY12" s="72"/>
      <c r="AEZ12" s="72"/>
      <c r="AFA12" s="72"/>
      <c r="AFB12" s="72"/>
      <c r="AFC12" s="72"/>
      <c r="AFD12" s="72"/>
      <c r="AFE12" s="72"/>
      <c r="AFF12" s="72"/>
      <c r="AFG12" s="72"/>
      <c r="AFH12" s="72"/>
      <c r="AFI12" s="72"/>
      <c r="AFJ12" s="72"/>
      <c r="AFK12" s="72"/>
      <c r="AFL12" s="72"/>
      <c r="AFM12" s="72"/>
      <c r="AFN12" s="72"/>
      <c r="AFO12" s="72"/>
      <c r="AFP12" s="72"/>
      <c r="AFQ12" s="72"/>
      <c r="AFR12" s="72"/>
      <c r="AFS12" s="72"/>
      <c r="AFT12" s="72"/>
      <c r="AFU12" s="72"/>
      <c r="AFV12" s="72"/>
      <c r="AFW12" s="72"/>
      <c r="AFX12" s="72"/>
      <c r="AFY12" s="72"/>
      <c r="AFZ12" s="72"/>
      <c r="AGA12" s="72"/>
      <c r="AGB12" s="72"/>
      <c r="AGC12" s="72"/>
      <c r="AGD12" s="72"/>
      <c r="AGE12" s="72"/>
      <c r="AGF12" s="72"/>
      <c r="AGG12" s="72"/>
      <c r="AGH12" s="72"/>
      <c r="AGI12" s="72"/>
      <c r="AGJ12" s="72"/>
      <c r="AGK12" s="72"/>
      <c r="AGL12" s="72"/>
      <c r="AGM12" s="72"/>
      <c r="AGN12" s="72"/>
      <c r="AGO12" s="72"/>
      <c r="AGP12" s="72"/>
      <c r="AGQ12" s="72"/>
      <c r="AGR12" s="72"/>
      <c r="AGS12" s="72"/>
      <c r="AGT12" s="72"/>
      <c r="AGU12" s="72"/>
      <c r="AGV12" s="72"/>
      <c r="AGW12" s="72"/>
      <c r="AGX12" s="72"/>
      <c r="AGY12" s="72"/>
      <c r="AGZ12" s="72"/>
      <c r="AHA12" s="72"/>
      <c r="AHB12" s="72"/>
      <c r="AHC12" s="72"/>
      <c r="AHD12" s="72"/>
      <c r="AHE12" s="72"/>
      <c r="AHF12" s="72"/>
      <c r="AHG12" s="72"/>
      <c r="AHH12" s="72"/>
      <c r="AHI12" s="72"/>
      <c r="AHJ12" s="72"/>
      <c r="AHK12" s="72"/>
      <c r="AHL12" s="72"/>
      <c r="AHM12" s="72"/>
      <c r="AHN12" s="72"/>
      <c r="AHO12" s="72"/>
      <c r="AHP12" s="72"/>
      <c r="AHQ12" s="72"/>
      <c r="AHR12" s="72"/>
      <c r="AHS12" s="72"/>
      <c r="AHT12" s="72"/>
      <c r="AHU12" s="72"/>
      <c r="AHV12" s="72"/>
      <c r="AHW12" s="72"/>
      <c r="AHX12" s="72"/>
      <c r="AHY12" s="72"/>
      <c r="AHZ12" s="72"/>
      <c r="AIA12" s="72"/>
      <c r="AIB12" s="72"/>
      <c r="AIC12" s="72"/>
      <c r="AID12" s="72"/>
      <c r="AIE12" s="72"/>
      <c r="AIF12" s="72"/>
      <c r="AIG12" s="72"/>
      <c r="AIH12" s="72"/>
      <c r="AII12" s="72"/>
      <c r="AIJ12" s="72"/>
      <c r="AIK12" s="72"/>
      <c r="AIL12" s="72"/>
      <c r="AIM12" s="72"/>
      <c r="AIN12" s="72"/>
      <c r="AIO12" s="72"/>
      <c r="AIP12" s="72"/>
      <c r="AIQ12" s="72"/>
      <c r="AIR12" s="72"/>
      <c r="AIS12" s="72"/>
      <c r="AIT12" s="72"/>
      <c r="AIU12" s="72"/>
      <c r="AIV12" s="72"/>
      <c r="AIW12" s="72"/>
      <c r="AIX12" s="72"/>
      <c r="AIY12" s="72"/>
      <c r="AIZ12" s="72"/>
      <c r="AJA12" s="72"/>
      <c r="AJB12" s="72"/>
      <c r="AJC12" s="72"/>
      <c r="AJD12" s="72"/>
      <c r="AJE12" s="72"/>
      <c r="AJF12" s="72"/>
      <c r="AJG12" s="72"/>
      <c r="AJH12" s="72"/>
      <c r="AJI12" s="72"/>
      <c r="AJJ12" s="72"/>
      <c r="AJK12" s="72"/>
      <c r="AJL12" s="72"/>
      <c r="AJM12" s="72"/>
      <c r="AJN12" s="72"/>
      <c r="AJO12" s="72"/>
      <c r="AJP12" s="72"/>
      <c r="AJQ12" s="72"/>
      <c r="AJR12" s="72"/>
      <c r="AJS12" s="72"/>
      <c r="AJT12" s="72"/>
      <c r="AJU12" s="72"/>
      <c r="AJV12" s="72"/>
      <c r="AJW12" s="72"/>
      <c r="AJX12" s="72"/>
      <c r="AJY12" s="72"/>
      <c r="AJZ12" s="72"/>
      <c r="AKA12" s="72"/>
      <c r="AKB12" s="72"/>
      <c r="AKC12" s="72"/>
      <c r="AKD12" s="72"/>
      <c r="AKE12" s="72"/>
      <c r="AKF12" s="72"/>
      <c r="AKG12" s="72"/>
      <c r="AKH12" s="72"/>
      <c r="AKI12" s="72"/>
      <c r="AKJ12" s="72"/>
      <c r="AKK12" s="72"/>
      <c r="AKL12" s="72"/>
      <c r="AKM12" s="72"/>
      <c r="AKN12" s="72"/>
      <c r="AKO12" s="72"/>
      <c r="AKP12" s="72"/>
      <c r="AKQ12" s="72"/>
      <c r="AKR12" s="72"/>
      <c r="AKS12" s="72"/>
      <c r="AKT12" s="72"/>
      <c r="AKU12" s="72"/>
      <c r="AKV12" s="72"/>
      <c r="AKW12" s="72"/>
      <c r="AKX12" s="72"/>
      <c r="AKY12" s="72"/>
      <c r="AKZ12" s="72"/>
      <c r="ALA12" s="72"/>
      <c r="ALB12" s="72"/>
      <c r="ALC12" s="72"/>
      <c r="ALD12" s="72"/>
      <c r="ALE12" s="72"/>
      <c r="ALF12" s="72"/>
      <c r="ALG12" s="72"/>
      <c r="ALH12" s="72"/>
      <c r="ALI12" s="72"/>
      <c r="ALJ12" s="72"/>
      <c r="ALK12" s="72"/>
      <c r="ALL12" s="72"/>
      <c r="ALM12" s="72"/>
      <c r="ALN12" s="72"/>
      <c r="ALO12" s="72"/>
      <c r="ALP12" s="72"/>
      <c r="ALQ12" s="72"/>
      <c r="ALR12" s="72"/>
      <c r="ALS12" s="72"/>
      <c r="ALT12" s="72"/>
      <c r="ALU12" s="72"/>
      <c r="ALV12" s="72"/>
      <c r="ALW12" s="72"/>
      <c r="ALX12" s="72"/>
      <c r="ALY12" s="72"/>
      <c r="ALZ12" s="72"/>
      <c r="AMA12" s="72"/>
      <c r="AMB12" s="72"/>
      <c r="AMC12" s="72"/>
      <c r="AMD12" s="72"/>
      <c r="AME12" s="72"/>
    </row>
    <row r="13" spans="1:1019" ht="15.75" customHeight="1" thickBot="1" x14ac:dyDescent="0.25">
      <c r="A13" s="121" t="s">
        <v>190</v>
      </c>
      <c r="B13" s="122"/>
      <c r="C13" s="122"/>
      <c r="D13" s="122"/>
      <c r="E13" s="122"/>
      <c r="F13" s="122"/>
      <c r="G13" s="122"/>
      <c r="H13" s="122"/>
      <c r="I13" s="122"/>
      <c r="J13" s="123"/>
    </row>
    <row r="14" spans="1:1019" ht="30.75" thickBot="1" x14ac:dyDescent="0.25">
      <c r="A14" s="137" t="s">
        <v>18</v>
      </c>
      <c r="B14" s="138">
        <f>12*110</f>
        <v>1320</v>
      </c>
      <c r="C14" s="139">
        <v>1.2</v>
      </c>
      <c r="D14" s="140" t="s">
        <v>19</v>
      </c>
      <c r="E14" s="141">
        <v>2</v>
      </c>
      <c r="F14" s="142">
        <f>B14*C14*E14</f>
        <v>3168</v>
      </c>
      <c r="G14" s="143" t="s">
        <v>9</v>
      </c>
      <c r="H14" s="144" t="s">
        <v>189</v>
      </c>
      <c r="I14" s="144" t="s">
        <v>190</v>
      </c>
      <c r="J14" s="145" t="s">
        <v>20</v>
      </c>
    </row>
    <row r="15" spans="1:1019" ht="15.75" customHeight="1" thickBot="1" x14ac:dyDescent="0.25">
      <c r="A15" s="121" t="s">
        <v>193</v>
      </c>
      <c r="B15" s="122"/>
      <c r="C15" s="122"/>
      <c r="D15" s="122"/>
      <c r="E15" s="122"/>
      <c r="F15" s="122"/>
      <c r="G15" s="122"/>
      <c r="H15" s="122"/>
      <c r="I15" s="122"/>
      <c r="J15" s="123"/>
    </row>
    <row r="16" spans="1:1019" x14ac:dyDescent="0.2">
      <c r="A16" s="113" t="s">
        <v>191</v>
      </c>
      <c r="B16" s="146">
        <v>500</v>
      </c>
      <c r="C16" s="147">
        <v>1.35</v>
      </c>
      <c r="D16" s="114" t="s">
        <v>192</v>
      </c>
      <c r="E16" s="116">
        <v>1</v>
      </c>
      <c r="F16" s="117">
        <v>0</v>
      </c>
      <c r="G16" s="118" t="s">
        <v>9</v>
      </c>
      <c r="H16" s="118" t="s">
        <v>194</v>
      </c>
      <c r="I16" s="118" t="s">
        <v>193</v>
      </c>
      <c r="J16" s="120" t="s">
        <v>300</v>
      </c>
    </row>
    <row r="17" spans="1:10" ht="30" x14ac:dyDescent="0.2">
      <c r="A17" s="99" t="s">
        <v>56</v>
      </c>
      <c r="B17" s="7">
        <v>1</v>
      </c>
      <c r="C17" s="8">
        <v>500</v>
      </c>
      <c r="D17" s="3" t="s">
        <v>14</v>
      </c>
      <c r="E17" s="58">
        <v>1</v>
      </c>
      <c r="F17" s="5">
        <v>0</v>
      </c>
      <c r="G17" s="62" t="s">
        <v>9</v>
      </c>
      <c r="H17" s="62" t="s">
        <v>194</v>
      </c>
      <c r="I17" s="62" t="s">
        <v>193</v>
      </c>
      <c r="J17" s="100" t="s">
        <v>301</v>
      </c>
    </row>
    <row r="18" spans="1:10" x14ac:dyDescent="0.2">
      <c r="A18" s="99" t="s">
        <v>195</v>
      </c>
      <c r="B18" s="7">
        <v>1</v>
      </c>
      <c r="C18" s="8">
        <v>100</v>
      </c>
      <c r="D18" s="3" t="s">
        <v>106</v>
      </c>
      <c r="E18" s="58">
        <v>1</v>
      </c>
      <c r="F18" s="5">
        <f>B18*C18*E18</f>
        <v>100</v>
      </c>
      <c r="G18" s="62" t="s">
        <v>9</v>
      </c>
      <c r="H18" s="62" t="s">
        <v>196</v>
      </c>
      <c r="I18" s="62" t="s">
        <v>193</v>
      </c>
      <c r="J18" s="100" t="s">
        <v>58</v>
      </c>
    </row>
    <row r="19" spans="1:10" x14ac:dyDescent="0.2">
      <c r="A19" s="99" t="s">
        <v>42</v>
      </c>
      <c r="B19" s="7">
        <v>300</v>
      </c>
      <c r="C19" s="4">
        <v>1.3</v>
      </c>
      <c r="D19" s="3" t="s">
        <v>43</v>
      </c>
      <c r="E19" s="58">
        <v>1</v>
      </c>
      <c r="F19" s="5">
        <f>B19*C19*E19</f>
        <v>390</v>
      </c>
      <c r="G19" s="62" t="s">
        <v>9</v>
      </c>
      <c r="H19" s="62" t="s">
        <v>196</v>
      </c>
      <c r="I19" s="62" t="s">
        <v>193</v>
      </c>
      <c r="J19" s="100" t="s">
        <v>197</v>
      </c>
    </row>
    <row r="20" spans="1:10" x14ac:dyDescent="0.2">
      <c r="A20" s="99" t="s">
        <v>44</v>
      </c>
      <c r="B20" s="3">
        <v>1</v>
      </c>
      <c r="C20" s="4">
        <v>500</v>
      </c>
      <c r="D20" s="3" t="s">
        <v>14</v>
      </c>
      <c r="E20" s="58">
        <v>1</v>
      </c>
      <c r="F20" s="5">
        <f>B20*C20*E20</f>
        <v>500</v>
      </c>
      <c r="G20" s="62" t="s">
        <v>9</v>
      </c>
      <c r="H20" s="62" t="s">
        <v>196</v>
      </c>
      <c r="I20" s="62" t="s">
        <v>193</v>
      </c>
      <c r="J20" s="100" t="s">
        <v>198</v>
      </c>
    </row>
    <row r="21" spans="1:10" ht="45" x14ac:dyDescent="0.2">
      <c r="A21" s="99" t="s">
        <v>199</v>
      </c>
      <c r="B21" s="7">
        <v>4</v>
      </c>
      <c r="C21" s="8">
        <v>50</v>
      </c>
      <c r="D21" s="3" t="s">
        <v>59</v>
      </c>
      <c r="E21" s="58">
        <v>1</v>
      </c>
      <c r="F21" s="5">
        <f>B21*C21*E21</f>
        <v>200</v>
      </c>
      <c r="G21" s="67" t="s">
        <v>13</v>
      </c>
      <c r="H21" s="62" t="s">
        <v>201</v>
      </c>
      <c r="I21" s="62" t="s">
        <v>193</v>
      </c>
      <c r="J21" s="100" t="s">
        <v>382</v>
      </c>
    </row>
    <row r="22" spans="1:10" ht="45" x14ac:dyDescent="0.2">
      <c r="A22" s="99" t="s">
        <v>200</v>
      </c>
      <c r="B22" s="7">
        <v>1</v>
      </c>
      <c r="C22" s="8">
        <v>336</v>
      </c>
      <c r="D22" s="3" t="s">
        <v>59</v>
      </c>
      <c r="E22" s="58">
        <v>1</v>
      </c>
      <c r="F22" s="5">
        <f t="shared" ref="F22:F46" si="1">B22*C22*E22</f>
        <v>336</v>
      </c>
      <c r="G22" s="67" t="s">
        <v>13</v>
      </c>
      <c r="H22" s="62" t="s">
        <v>201</v>
      </c>
      <c r="I22" s="62" t="s">
        <v>193</v>
      </c>
      <c r="J22" s="100" t="s">
        <v>383</v>
      </c>
    </row>
    <row r="23" spans="1:10" x14ac:dyDescent="0.2">
      <c r="A23" s="99" t="s">
        <v>290</v>
      </c>
      <c r="B23" s="7">
        <v>5</v>
      </c>
      <c r="C23" s="8">
        <v>20</v>
      </c>
      <c r="D23" s="3" t="s">
        <v>59</v>
      </c>
      <c r="E23" s="58">
        <v>1</v>
      </c>
      <c r="F23" s="5">
        <f t="shared" si="1"/>
        <v>100</v>
      </c>
      <c r="G23" s="67" t="s">
        <v>291</v>
      </c>
      <c r="H23" s="62" t="s">
        <v>201</v>
      </c>
      <c r="I23" s="62" t="s">
        <v>193</v>
      </c>
      <c r="J23" s="100" t="s">
        <v>292</v>
      </c>
    </row>
    <row r="24" spans="1:10" x14ac:dyDescent="0.2">
      <c r="A24" s="99" t="s">
        <v>202</v>
      </c>
      <c r="B24" s="7">
        <v>2</v>
      </c>
      <c r="C24" s="8">
        <v>80</v>
      </c>
      <c r="D24" s="3" t="s">
        <v>43</v>
      </c>
      <c r="E24" s="58">
        <v>1</v>
      </c>
      <c r="F24" s="5">
        <f t="shared" si="1"/>
        <v>160</v>
      </c>
      <c r="G24" s="67" t="s">
        <v>13</v>
      </c>
      <c r="H24" s="62" t="s">
        <v>204</v>
      </c>
      <c r="I24" s="62" t="s">
        <v>193</v>
      </c>
      <c r="J24" s="100" t="s">
        <v>203</v>
      </c>
    </row>
    <row r="25" spans="1:10" x14ac:dyDescent="0.2">
      <c r="A25" s="99" t="s">
        <v>205</v>
      </c>
      <c r="B25" s="7">
        <v>1</v>
      </c>
      <c r="C25" s="8">
        <v>100</v>
      </c>
      <c r="D25" s="3" t="s">
        <v>14</v>
      </c>
      <c r="E25" s="58">
        <v>1</v>
      </c>
      <c r="F25" s="5">
        <f t="shared" si="1"/>
        <v>100</v>
      </c>
      <c r="G25" s="67" t="s">
        <v>13</v>
      </c>
      <c r="H25" s="62" t="s">
        <v>204</v>
      </c>
      <c r="I25" s="62" t="s">
        <v>193</v>
      </c>
      <c r="J25" s="100" t="s">
        <v>206</v>
      </c>
    </row>
    <row r="26" spans="1:10" x14ac:dyDescent="0.2">
      <c r="A26" s="99" t="s">
        <v>207</v>
      </c>
      <c r="B26" s="7">
        <v>1</v>
      </c>
      <c r="C26" s="8">
        <v>200</v>
      </c>
      <c r="D26" s="3" t="s">
        <v>14</v>
      </c>
      <c r="E26" s="58">
        <v>1</v>
      </c>
      <c r="F26" s="5">
        <f t="shared" si="1"/>
        <v>200</v>
      </c>
      <c r="G26" s="62" t="s">
        <v>16</v>
      </c>
      <c r="H26" s="62" t="s">
        <v>204</v>
      </c>
      <c r="I26" s="62" t="s">
        <v>193</v>
      </c>
      <c r="J26" s="100" t="s">
        <v>208</v>
      </c>
    </row>
    <row r="27" spans="1:10" ht="60" x14ac:dyDescent="0.2">
      <c r="A27" s="99" t="s">
        <v>209</v>
      </c>
      <c r="B27" s="7">
        <v>15</v>
      </c>
      <c r="C27" s="8">
        <v>150</v>
      </c>
      <c r="D27" s="3" t="s">
        <v>59</v>
      </c>
      <c r="E27" s="58">
        <v>1</v>
      </c>
      <c r="F27" s="5">
        <f t="shared" si="1"/>
        <v>2250</v>
      </c>
      <c r="G27" s="67" t="s">
        <v>13</v>
      </c>
      <c r="H27" s="63" t="s">
        <v>215</v>
      </c>
      <c r="I27" s="62" t="s">
        <v>193</v>
      </c>
      <c r="J27" s="100" t="s">
        <v>210</v>
      </c>
    </row>
    <row r="28" spans="1:10" ht="60" x14ac:dyDescent="0.2">
      <c r="A28" s="99" t="s">
        <v>211</v>
      </c>
      <c r="B28" s="7">
        <v>4</v>
      </c>
      <c r="C28" s="8">
        <f>0.69*25</f>
        <v>17.25</v>
      </c>
      <c r="D28" s="3" t="s">
        <v>214</v>
      </c>
      <c r="E28" s="58">
        <v>1</v>
      </c>
      <c r="F28" s="5">
        <f t="shared" si="1"/>
        <v>69</v>
      </c>
      <c r="G28" s="62" t="s">
        <v>9</v>
      </c>
      <c r="H28" s="62" t="s">
        <v>212</v>
      </c>
      <c r="I28" s="62" t="s">
        <v>193</v>
      </c>
      <c r="J28" s="100" t="s">
        <v>213</v>
      </c>
    </row>
    <row r="29" spans="1:10" x14ac:dyDescent="0.2">
      <c r="A29" s="99" t="s">
        <v>219</v>
      </c>
      <c r="B29" s="7">
        <v>50</v>
      </c>
      <c r="C29" s="8">
        <f>1.3*7/100+0.183</f>
        <v>0.27400000000000002</v>
      </c>
      <c r="D29" s="3" t="s">
        <v>19</v>
      </c>
      <c r="E29" s="58">
        <v>3</v>
      </c>
      <c r="F29" s="5">
        <f>B29*C29*E29</f>
        <v>41.1</v>
      </c>
      <c r="G29" s="62" t="s">
        <v>9</v>
      </c>
      <c r="H29" s="62" t="s">
        <v>212</v>
      </c>
      <c r="I29" s="63" t="s">
        <v>193</v>
      </c>
      <c r="J29" s="100" t="s">
        <v>218</v>
      </c>
    </row>
    <row r="30" spans="1:10" x14ac:dyDescent="0.2">
      <c r="A30" s="99" t="s">
        <v>28</v>
      </c>
      <c r="B30" s="7">
        <v>1</v>
      </c>
      <c r="C30" s="8">
        <v>1000</v>
      </c>
      <c r="D30" s="3" t="s">
        <v>106</v>
      </c>
      <c r="E30" s="58">
        <v>1</v>
      </c>
      <c r="F30" s="5">
        <f>B30*C30*E30</f>
        <v>1000</v>
      </c>
      <c r="G30" s="62" t="s">
        <v>9</v>
      </c>
      <c r="H30" s="63" t="s">
        <v>215</v>
      </c>
      <c r="I30" s="63" t="s">
        <v>193</v>
      </c>
      <c r="J30" s="100" t="s">
        <v>29</v>
      </c>
    </row>
    <row r="31" spans="1:10" x14ac:dyDescent="0.2">
      <c r="A31" s="99" t="s">
        <v>216</v>
      </c>
      <c r="B31" s="7">
        <v>50</v>
      </c>
      <c r="C31" s="8">
        <f>1.3*7/100+0.183</f>
        <v>0.27400000000000002</v>
      </c>
      <c r="D31" s="3" t="s">
        <v>19</v>
      </c>
      <c r="E31" s="58">
        <v>10</v>
      </c>
      <c r="F31" s="5">
        <f t="shared" si="1"/>
        <v>137</v>
      </c>
      <c r="G31" s="62" t="s">
        <v>9</v>
      </c>
      <c r="H31" s="63" t="s">
        <v>39</v>
      </c>
      <c r="I31" s="63" t="s">
        <v>193</v>
      </c>
      <c r="J31" s="100" t="s">
        <v>217</v>
      </c>
    </row>
    <row r="32" spans="1:10" x14ac:dyDescent="0.2">
      <c r="A32" s="99" t="s">
        <v>220</v>
      </c>
      <c r="B32" s="7">
        <v>100</v>
      </c>
      <c r="C32" s="8">
        <f>1.3*7/100</f>
        <v>9.0999999999999998E-2</v>
      </c>
      <c r="D32" s="3" t="s">
        <v>19</v>
      </c>
      <c r="E32" s="58">
        <v>10</v>
      </c>
      <c r="F32" s="5">
        <f t="shared" si="1"/>
        <v>91</v>
      </c>
      <c r="G32" s="62" t="s">
        <v>9</v>
      </c>
      <c r="H32" s="62" t="s">
        <v>39</v>
      </c>
      <c r="I32" s="62" t="s">
        <v>193</v>
      </c>
      <c r="J32" s="100" t="s">
        <v>221</v>
      </c>
    </row>
    <row r="33" spans="1:10" x14ac:dyDescent="0.2">
      <c r="A33" s="99" t="s">
        <v>223</v>
      </c>
      <c r="B33" s="7">
        <v>1</v>
      </c>
      <c r="C33" s="8">
        <v>500</v>
      </c>
      <c r="D33" s="3" t="s">
        <v>14</v>
      </c>
      <c r="E33" s="58">
        <v>1</v>
      </c>
      <c r="F33" s="5">
        <f t="shared" si="1"/>
        <v>500</v>
      </c>
      <c r="G33" s="62" t="s">
        <v>9</v>
      </c>
      <c r="H33" s="62" t="s">
        <v>212</v>
      </c>
      <c r="I33" s="62" t="s">
        <v>193</v>
      </c>
      <c r="J33" s="100" t="s">
        <v>222</v>
      </c>
    </row>
    <row r="34" spans="1:10" ht="45" x14ac:dyDescent="0.2">
      <c r="A34" s="99" t="s">
        <v>60</v>
      </c>
      <c r="B34" s="7">
        <v>6</v>
      </c>
      <c r="C34" s="8">
        <v>100</v>
      </c>
      <c r="D34" s="3" t="s">
        <v>59</v>
      </c>
      <c r="E34" s="58">
        <v>1</v>
      </c>
      <c r="F34" s="5">
        <f t="shared" si="1"/>
        <v>600</v>
      </c>
      <c r="G34" s="62" t="s">
        <v>13</v>
      </c>
      <c r="H34" s="62" t="s">
        <v>295</v>
      </c>
      <c r="I34" s="62" t="s">
        <v>193</v>
      </c>
      <c r="J34" s="100" t="s">
        <v>224</v>
      </c>
    </row>
    <row r="35" spans="1:10" ht="30" x14ac:dyDescent="0.2">
      <c r="A35" s="99" t="s">
        <v>225</v>
      </c>
      <c r="B35" s="7">
        <v>100</v>
      </c>
      <c r="C35" s="8">
        <f>1.3*7/100+0.183</f>
        <v>0.27400000000000002</v>
      </c>
      <c r="D35" s="3" t="s">
        <v>19</v>
      </c>
      <c r="E35" s="58">
        <v>1</v>
      </c>
      <c r="F35" s="5">
        <f t="shared" ref="F35" si="2">B35*C35*E35</f>
        <v>27.400000000000002</v>
      </c>
      <c r="G35" s="62" t="s">
        <v>9</v>
      </c>
      <c r="H35" s="62" t="s">
        <v>39</v>
      </c>
      <c r="I35" s="62" t="s">
        <v>193</v>
      </c>
      <c r="J35" s="100" t="s">
        <v>226</v>
      </c>
    </row>
    <row r="36" spans="1:10" ht="75" x14ac:dyDescent="0.2">
      <c r="A36" s="99" t="s">
        <v>227</v>
      </c>
      <c r="B36" s="7">
        <v>1</v>
      </c>
      <c r="C36" s="8">
        <v>500</v>
      </c>
      <c r="D36" s="3" t="s">
        <v>106</v>
      </c>
      <c r="E36" s="58">
        <v>1</v>
      </c>
      <c r="F36" s="5">
        <f t="shared" si="1"/>
        <v>500</v>
      </c>
      <c r="G36" s="62" t="s">
        <v>9</v>
      </c>
      <c r="H36" s="62" t="s">
        <v>22</v>
      </c>
      <c r="I36" s="62" t="s">
        <v>193</v>
      </c>
      <c r="J36" s="100" t="s">
        <v>228</v>
      </c>
    </row>
    <row r="37" spans="1:10" x14ac:dyDescent="0.2">
      <c r="A37" s="99" t="s">
        <v>32</v>
      </c>
      <c r="B37" s="3">
        <v>1</v>
      </c>
      <c r="C37" s="4">
        <v>0</v>
      </c>
      <c r="D37" s="3" t="s">
        <v>33</v>
      </c>
      <c r="E37" s="58">
        <v>1</v>
      </c>
      <c r="F37" s="5">
        <f>B37*C37*E37</f>
        <v>0</v>
      </c>
      <c r="G37" s="67" t="s">
        <v>16</v>
      </c>
      <c r="H37" s="68" t="s">
        <v>22</v>
      </c>
      <c r="I37" s="68" t="s">
        <v>193</v>
      </c>
      <c r="J37" s="100" t="s">
        <v>34</v>
      </c>
    </row>
    <row r="38" spans="1:10" x14ac:dyDescent="0.2">
      <c r="A38" s="99" t="s">
        <v>35</v>
      </c>
      <c r="B38" s="3">
        <v>1</v>
      </c>
      <c r="C38" s="4">
        <v>500</v>
      </c>
      <c r="D38" s="3" t="s">
        <v>33</v>
      </c>
      <c r="E38" s="58">
        <v>1</v>
      </c>
      <c r="F38" s="5">
        <v>0</v>
      </c>
      <c r="G38" s="67" t="s">
        <v>16</v>
      </c>
      <c r="H38" s="68" t="s">
        <v>22</v>
      </c>
      <c r="I38" s="68" t="s">
        <v>193</v>
      </c>
      <c r="J38" s="100" t="s">
        <v>36</v>
      </c>
    </row>
    <row r="39" spans="1:10" x14ac:dyDescent="0.2">
      <c r="A39" s="99" t="s">
        <v>37</v>
      </c>
      <c r="B39" s="3">
        <v>1</v>
      </c>
      <c r="C39" s="4">
        <v>0</v>
      </c>
      <c r="D39" s="3" t="s">
        <v>33</v>
      </c>
      <c r="E39" s="58">
        <v>1</v>
      </c>
      <c r="F39" s="5">
        <f>B39*C39*E39</f>
        <v>0</v>
      </c>
      <c r="G39" s="67" t="s">
        <v>16</v>
      </c>
      <c r="H39" s="68" t="s">
        <v>22</v>
      </c>
      <c r="I39" s="68" t="s">
        <v>193</v>
      </c>
      <c r="J39" s="100" t="s">
        <v>38</v>
      </c>
    </row>
    <row r="40" spans="1:10" x14ac:dyDescent="0.2">
      <c r="A40" s="99" t="s">
        <v>30</v>
      </c>
      <c r="B40" s="3">
        <v>1</v>
      </c>
      <c r="C40" s="4">
        <v>1200</v>
      </c>
      <c r="D40" s="3" t="s">
        <v>31</v>
      </c>
      <c r="E40" s="58">
        <v>1</v>
      </c>
      <c r="F40" s="5">
        <v>0</v>
      </c>
      <c r="G40" s="67" t="s">
        <v>16</v>
      </c>
      <c r="H40" s="68" t="s">
        <v>22</v>
      </c>
      <c r="I40" s="68" t="s">
        <v>193</v>
      </c>
      <c r="J40" s="100" t="s">
        <v>229</v>
      </c>
    </row>
    <row r="41" spans="1:10" x14ac:dyDescent="0.2">
      <c r="A41" s="99" t="s">
        <v>24</v>
      </c>
      <c r="B41" s="3">
        <v>3</v>
      </c>
      <c r="C41" s="4">
        <v>150</v>
      </c>
      <c r="D41" s="3" t="s">
        <v>23</v>
      </c>
      <c r="E41" s="58">
        <v>1</v>
      </c>
      <c r="F41" s="5">
        <f>B41*C41*E41</f>
        <v>450</v>
      </c>
      <c r="G41" s="62" t="s">
        <v>9</v>
      </c>
      <c r="H41" s="63" t="s">
        <v>22</v>
      </c>
      <c r="I41" s="63" t="s">
        <v>193</v>
      </c>
      <c r="J41" s="100" t="s">
        <v>230</v>
      </c>
    </row>
    <row r="42" spans="1:10" x14ac:dyDescent="0.2">
      <c r="A42" s="99" t="s">
        <v>26</v>
      </c>
      <c r="B42" s="3">
        <v>1</v>
      </c>
      <c r="C42" s="4">
        <v>300</v>
      </c>
      <c r="D42" s="3" t="s">
        <v>27</v>
      </c>
      <c r="E42" s="58">
        <v>1</v>
      </c>
      <c r="F42" s="5">
        <v>0</v>
      </c>
      <c r="G42" s="67" t="s">
        <v>16</v>
      </c>
      <c r="H42" s="68" t="s">
        <v>22</v>
      </c>
      <c r="I42" s="68" t="s">
        <v>193</v>
      </c>
      <c r="J42" s="100" t="s">
        <v>25</v>
      </c>
    </row>
    <row r="43" spans="1:10" x14ac:dyDescent="0.2">
      <c r="A43" s="99" t="s">
        <v>231</v>
      </c>
      <c r="B43" s="7">
        <v>1</v>
      </c>
      <c r="C43" s="8">
        <v>100</v>
      </c>
      <c r="D43" s="3" t="s">
        <v>106</v>
      </c>
      <c r="E43" s="58">
        <v>1</v>
      </c>
      <c r="F43" s="5">
        <f t="shared" si="1"/>
        <v>100</v>
      </c>
      <c r="G43" s="62" t="s">
        <v>9</v>
      </c>
      <c r="H43" s="62" t="s">
        <v>212</v>
      </c>
      <c r="I43" s="62" t="s">
        <v>193</v>
      </c>
      <c r="J43" s="100" t="s">
        <v>232</v>
      </c>
    </row>
    <row r="44" spans="1:10" x14ac:dyDescent="0.2">
      <c r="A44" s="99" t="s">
        <v>41</v>
      </c>
      <c r="B44" s="7">
        <v>1</v>
      </c>
      <c r="C44" s="8">
        <v>500</v>
      </c>
      <c r="D44" s="3" t="s">
        <v>57</v>
      </c>
      <c r="E44" s="58">
        <v>2</v>
      </c>
      <c r="F44" s="5">
        <f t="shared" si="1"/>
        <v>1000</v>
      </c>
      <c r="G44" s="62" t="s">
        <v>9</v>
      </c>
      <c r="H44" s="62" t="s">
        <v>296</v>
      </c>
      <c r="I44" s="62" t="s">
        <v>193</v>
      </c>
      <c r="J44" s="100" t="s">
        <v>233</v>
      </c>
    </row>
    <row r="45" spans="1:10" x14ac:dyDescent="0.2">
      <c r="A45" s="99" t="s">
        <v>234</v>
      </c>
      <c r="B45" s="7">
        <v>100</v>
      </c>
      <c r="C45" s="8">
        <f>1.3*10/100</f>
        <v>0.13</v>
      </c>
      <c r="D45" s="3" t="s">
        <v>19</v>
      </c>
      <c r="E45" s="58">
        <v>10</v>
      </c>
      <c r="F45" s="5">
        <f t="shared" si="1"/>
        <v>130</v>
      </c>
      <c r="G45" s="62" t="s">
        <v>9</v>
      </c>
      <c r="H45" s="62" t="s">
        <v>39</v>
      </c>
      <c r="I45" s="62" t="s">
        <v>193</v>
      </c>
      <c r="J45" s="100" t="s">
        <v>235</v>
      </c>
    </row>
    <row r="46" spans="1:10" x14ac:dyDescent="0.2">
      <c r="A46" s="99" t="s">
        <v>236</v>
      </c>
      <c r="B46" s="7">
        <v>10000</v>
      </c>
      <c r="C46" s="8">
        <f>1.3*7/100+0.183</f>
        <v>0.27400000000000002</v>
      </c>
      <c r="D46" s="3" t="s">
        <v>19</v>
      </c>
      <c r="E46" s="58">
        <v>1</v>
      </c>
      <c r="F46" s="5">
        <f t="shared" si="1"/>
        <v>2740</v>
      </c>
      <c r="G46" s="62" t="s">
        <v>13</v>
      </c>
      <c r="H46" s="62" t="s">
        <v>39</v>
      </c>
      <c r="I46" s="62" t="s">
        <v>193</v>
      </c>
      <c r="J46" s="100" t="s">
        <v>237</v>
      </c>
    </row>
    <row r="47" spans="1:10" x14ac:dyDescent="0.2">
      <c r="A47" s="99" t="s">
        <v>84</v>
      </c>
      <c r="B47" s="3">
        <v>1</v>
      </c>
      <c r="C47" s="4">
        <v>0</v>
      </c>
      <c r="D47" s="3" t="s">
        <v>12</v>
      </c>
      <c r="E47" s="58">
        <v>1</v>
      </c>
      <c r="F47" s="5">
        <f>B47*C47*E47</f>
        <v>0</v>
      </c>
      <c r="G47" s="67" t="s">
        <v>9</v>
      </c>
      <c r="H47" s="68" t="s">
        <v>295</v>
      </c>
      <c r="I47" s="68" t="s">
        <v>193</v>
      </c>
      <c r="J47" s="100" t="s">
        <v>85</v>
      </c>
    </row>
    <row r="48" spans="1:10" x14ac:dyDescent="0.2">
      <c r="A48" s="99" t="s">
        <v>81</v>
      </c>
      <c r="B48" s="3">
        <v>5</v>
      </c>
      <c r="C48" s="4">
        <v>120</v>
      </c>
      <c r="D48" s="3" t="s">
        <v>61</v>
      </c>
      <c r="E48" s="58">
        <v>1</v>
      </c>
      <c r="F48" s="5">
        <f>B48*C48*E48</f>
        <v>600</v>
      </c>
      <c r="G48" s="62" t="s">
        <v>9</v>
      </c>
      <c r="H48" s="63" t="s">
        <v>295</v>
      </c>
      <c r="I48" s="68" t="s">
        <v>193</v>
      </c>
      <c r="J48" s="100" t="s">
        <v>82</v>
      </c>
    </row>
    <row r="49" spans="1:10" x14ac:dyDescent="0.2">
      <c r="A49" s="99" t="s">
        <v>90</v>
      </c>
      <c r="B49" s="3">
        <v>1</v>
      </c>
      <c r="C49" s="4">
        <v>0</v>
      </c>
      <c r="D49" s="3" t="s">
        <v>12</v>
      </c>
      <c r="E49" s="58">
        <v>1</v>
      </c>
      <c r="F49" s="5">
        <v>0</v>
      </c>
      <c r="G49" s="67" t="s">
        <v>16</v>
      </c>
      <c r="H49" s="68" t="s">
        <v>22</v>
      </c>
      <c r="I49" s="68" t="s">
        <v>193</v>
      </c>
      <c r="J49" s="100" t="s">
        <v>91</v>
      </c>
    </row>
    <row r="50" spans="1:10" ht="15.75" thickBot="1" x14ac:dyDescent="0.25">
      <c r="A50" s="131" t="s">
        <v>92</v>
      </c>
      <c r="B50" s="132">
        <v>0.5</v>
      </c>
      <c r="C50" s="148">
        <v>100</v>
      </c>
      <c r="D50" s="132" t="s">
        <v>93</v>
      </c>
      <c r="E50" s="133">
        <v>2</v>
      </c>
      <c r="F50" s="134">
        <f>B50*C50*E50</f>
        <v>100</v>
      </c>
      <c r="G50" s="149" t="s">
        <v>16</v>
      </c>
      <c r="H50" s="150" t="s">
        <v>296</v>
      </c>
      <c r="I50" s="150" t="s">
        <v>193</v>
      </c>
      <c r="J50" s="136" t="s">
        <v>94</v>
      </c>
    </row>
    <row r="51" spans="1:10" ht="15.75" customHeight="1" thickBot="1" x14ac:dyDescent="0.25">
      <c r="A51" s="121" t="s">
        <v>239</v>
      </c>
      <c r="B51" s="122"/>
      <c r="C51" s="122"/>
      <c r="D51" s="122"/>
      <c r="E51" s="122"/>
      <c r="F51" s="122"/>
      <c r="G51" s="122"/>
      <c r="H51" s="122"/>
      <c r="I51" s="122"/>
      <c r="J51" s="123"/>
    </row>
    <row r="52" spans="1:10" x14ac:dyDescent="0.2">
      <c r="A52" s="113" t="s">
        <v>45</v>
      </c>
      <c r="B52" s="146">
        <v>1</v>
      </c>
      <c r="C52" s="152">
        <v>0</v>
      </c>
      <c r="D52" s="114" t="s">
        <v>12</v>
      </c>
      <c r="E52" s="116">
        <v>1</v>
      </c>
      <c r="F52" s="117">
        <f t="shared" ref="F52:F57" si="3">B52*C52*E52</f>
        <v>0</v>
      </c>
      <c r="G52" s="153" t="s">
        <v>16</v>
      </c>
      <c r="H52" s="154" t="s">
        <v>238</v>
      </c>
      <c r="I52" s="154" t="s">
        <v>239</v>
      </c>
      <c r="J52" s="120" t="s">
        <v>46</v>
      </c>
    </row>
    <row r="53" spans="1:10" x14ac:dyDescent="0.2">
      <c r="A53" s="99" t="s">
        <v>47</v>
      </c>
      <c r="B53" s="3">
        <v>1</v>
      </c>
      <c r="C53" s="4">
        <v>0</v>
      </c>
      <c r="D53" s="3" t="s">
        <v>12</v>
      </c>
      <c r="E53" s="58">
        <v>1</v>
      </c>
      <c r="F53" s="5">
        <f t="shared" si="3"/>
        <v>0</v>
      </c>
      <c r="G53" s="67" t="s">
        <v>16</v>
      </c>
      <c r="H53" s="68" t="s">
        <v>238</v>
      </c>
      <c r="I53" s="68" t="s">
        <v>239</v>
      </c>
      <c r="J53" s="100" t="s">
        <v>46</v>
      </c>
    </row>
    <row r="54" spans="1:10" ht="30" x14ac:dyDescent="0.2">
      <c r="A54" s="99" t="s">
        <v>48</v>
      </c>
      <c r="B54" s="3">
        <v>1</v>
      </c>
      <c r="C54" s="4">
        <v>100</v>
      </c>
      <c r="D54" s="3" t="s">
        <v>14</v>
      </c>
      <c r="E54" s="58">
        <v>1</v>
      </c>
      <c r="F54" s="5">
        <f t="shared" si="3"/>
        <v>100</v>
      </c>
      <c r="G54" s="62" t="s">
        <v>9</v>
      </c>
      <c r="H54" s="63" t="s">
        <v>238</v>
      </c>
      <c r="I54" s="68" t="s">
        <v>239</v>
      </c>
      <c r="J54" s="100" t="s">
        <v>49</v>
      </c>
    </row>
    <row r="55" spans="1:10" x14ac:dyDescent="0.2">
      <c r="A55" s="99" t="s">
        <v>50</v>
      </c>
      <c r="B55" s="3">
        <v>2</v>
      </c>
      <c r="C55" s="4">
        <v>35</v>
      </c>
      <c r="D55" s="3" t="s">
        <v>12</v>
      </c>
      <c r="E55" s="58">
        <v>1</v>
      </c>
      <c r="F55" s="5">
        <f t="shared" si="3"/>
        <v>70</v>
      </c>
      <c r="G55" s="62" t="s">
        <v>9</v>
      </c>
      <c r="H55" s="63" t="s">
        <v>238</v>
      </c>
      <c r="I55" s="68" t="s">
        <v>239</v>
      </c>
      <c r="J55" s="100" t="s">
        <v>51</v>
      </c>
    </row>
    <row r="56" spans="1:10" ht="30" x14ac:dyDescent="0.2">
      <c r="A56" s="104" t="s">
        <v>52</v>
      </c>
      <c r="B56" s="3">
        <v>1</v>
      </c>
      <c r="C56" s="4">
        <v>0</v>
      </c>
      <c r="D56" s="3" t="s">
        <v>12</v>
      </c>
      <c r="E56" s="58">
        <v>1</v>
      </c>
      <c r="F56" s="5">
        <f t="shared" si="3"/>
        <v>0</v>
      </c>
      <c r="G56" s="67" t="s">
        <v>16</v>
      </c>
      <c r="H56" s="68" t="s">
        <v>238</v>
      </c>
      <c r="I56" s="68" t="s">
        <v>239</v>
      </c>
      <c r="J56" s="100" t="s">
        <v>53</v>
      </c>
    </row>
    <row r="57" spans="1:10" ht="15.75" thickBot="1" x14ac:dyDescent="0.25">
      <c r="A57" s="151" t="s">
        <v>54</v>
      </c>
      <c r="B57" s="132">
        <v>1</v>
      </c>
      <c r="C57" s="148">
        <v>50</v>
      </c>
      <c r="D57" s="132" t="s">
        <v>23</v>
      </c>
      <c r="E57" s="133">
        <v>10</v>
      </c>
      <c r="F57" s="134">
        <f t="shared" si="3"/>
        <v>500</v>
      </c>
      <c r="G57" s="149" t="s">
        <v>16</v>
      </c>
      <c r="H57" s="150" t="s">
        <v>238</v>
      </c>
      <c r="I57" s="150" t="s">
        <v>239</v>
      </c>
      <c r="J57" s="136" t="s">
        <v>55</v>
      </c>
    </row>
    <row r="58" spans="1:10" ht="15.75" customHeight="1" thickBot="1" x14ac:dyDescent="0.25">
      <c r="A58" s="121" t="s">
        <v>380</v>
      </c>
      <c r="B58" s="122"/>
      <c r="C58" s="122"/>
      <c r="D58" s="122"/>
      <c r="E58" s="122"/>
      <c r="F58" s="122"/>
      <c r="G58" s="122"/>
      <c r="H58" s="122"/>
      <c r="I58" s="122"/>
      <c r="J58" s="123"/>
    </row>
    <row r="59" spans="1:10" x14ac:dyDescent="0.2">
      <c r="A59" s="155" t="s">
        <v>240</v>
      </c>
      <c r="B59" s="156">
        <v>10</v>
      </c>
      <c r="C59" s="157">
        <v>1</v>
      </c>
      <c r="D59" s="114" t="s">
        <v>59</v>
      </c>
      <c r="E59" s="116">
        <v>1</v>
      </c>
      <c r="F59" s="117">
        <f t="shared" ref="F59:F84" si="4">B59*C59*E59</f>
        <v>10</v>
      </c>
      <c r="G59" s="153" t="s">
        <v>9</v>
      </c>
      <c r="H59" s="154" t="s">
        <v>254</v>
      </c>
      <c r="I59" s="154" t="s">
        <v>380</v>
      </c>
      <c r="J59" s="120"/>
    </row>
    <row r="60" spans="1:10" x14ac:dyDescent="0.2">
      <c r="A60" s="105" t="s">
        <v>241</v>
      </c>
      <c r="B60" s="69">
        <v>10</v>
      </c>
      <c r="C60" s="74">
        <v>1</v>
      </c>
      <c r="D60" s="3" t="s">
        <v>59</v>
      </c>
      <c r="E60" s="58">
        <v>1</v>
      </c>
      <c r="F60" s="5">
        <f t="shared" si="4"/>
        <v>10</v>
      </c>
      <c r="G60" s="67" t="s">
        <v>9</v>
      </c>
      <c r="H60" s="68" t="s">
        <v>254</v>
      </c>
      <c r="I60" s="68" t="s">
        <v>380</v>
      </c>
      <c r="J60" s="100"/>
    </row>
    <row r="61" spans="1:10" x14ac:dyDescent="0.2">
      <c r="A61" s="105" t="s">
        <v>242</v>
      </c>
      <c r="B61" s="69">
        <v>1</v>
      </c>
      <c r="C61" s="74"/>
      <c r="D61" s="3" t="s">
        <v>59</v>
      </c>
      <c r="E61" s="58">
        <v>1</v>
      </c>
      <c r="F61" s="5">
        <f t="shared" si="4"/>
        <v>0</v>
      </c>
      <c r="G61" s="67" t="s">
        <v>16</v>
      </c>
      <c r="H61" s="68" t="s">
        <v>254</v>
      </c>
      <c r="I61" s="68" t="s">
        <v>380</v>
      </c>
      <c r="J61" s="100" t="s">
        <v>256</v>
      </c>
    </row>
    <row r="62" spans="1:10" ht="75" x14ac:dyDescent="0.2">
      <c r="A62" s="105" t="s">
        <v>243</v>
      </c>
      <c r="B62" s="69">
        <v>3</v>
      </c>
      <c r="C62" s="74">
        <v>200</v>
      </c>
      <c r="D62" s="3" t="s">
        <v>59</v>
      </c>
      <c r="E62" s="58">
        <v>1</v>
      </c>
      <c r="F62" s="5">
        <f t="shared" si="4"/>
        <v>600</v>
      </c>
      <c r="G62" s="67" t="s">
        <v>9</v>
      </c>
      <c r="H62" s="68" t="s">
        <v>254</v>
      </c>
      <c r="I62" s="68" t="s">
        <v>380</v>
      </c>
      <c r="J62" s="100" t="s">
        <v>283</v>
      </c>
    </row>
    <row r="63" spans="1:10" x14ac:dyDescent="0.2">
      <c r="A63" s="105" t="s">
        <v>244</v>
      </c>
      <c r="B63" s="69">
        <v>20</v>
      </c>
      <c r="C63" s="74">
        <v>3</v>
      </c>
      <c r="D63" s="3" t="s">
        <v>61</v>
      </c>
      <c r="E63" s="58">
        <v>1</v>
      </c>
      <c r="F63" s="5">
        <f t="shared" si="4"/>
        <v>60</v>
      </c>
      <c r="G63" s="67" t="s">
        <v>9</v>
      </c>
      <c r="H63" s="68" t="s">
        <v>254</v>
      </c>
      <c r="I63" s="68" t="s">
        <v>380</v>
      </c>
      <c r="J63" s="100" t="s">
        <v>284</v>
      </c>
    </row>
    <row r="64" spans="1:10" ht="30" x14ac:dyDescent="0.2">
      <c r="A64" s="105" t="s">
        <v>245</v>
      </c>
      <c r="B64" s="69">
        <v>4</v>
      </c>
      <c r="C64" s="74">
        <v>12</v>
      </c>
      <c r="D64" s="3" t="s">
        <v>61</v>
      </c>
      <c r="E64" s="58">
        <v>1</v>
      </c>
      <c r="F64" s="5">
        <f t="shared" si="4"/>
        <v>48</v>
      </c>
      <c r="G64" s="67" t="s">
        <v>9</v>
      </c>
      <c r="H64" s="68" t="s">
        <v>254</v>
      </c>
      <c r="I64" s="68" t="s">
        <v>380</v>
      </c>
      <c r="J64" s="100" t="s">
        <v>257</v>
      </c>
    </row>
    <row r="65" spans="1:10" ht="25.5" x14ac:dyDescent="0.2">
      <c r="A65" s="105" t="s">
        <v>246</v>
      </c>
      <c r="B65" s="69">
        <v>2</v>
      </c>
      <c r="C65" s="74">
        <v>7</v>
      </c>
      <c r="D65" s="3" t="s">
        <v>59</v>
      </c>
      <c r="E65" s="58">
        <v>1</v>
      </c>
      <c r="F65" s="5">
        <f t="shared" si="4"/>
        <v>14</v>
      </c>
      <c r="G65" s="67" t="s">
        <v>9</v>
      </c>
      <c r="H65" s="68" t="s">
        <v>254</v>
      </c>
      <c r="I65" s="68" t="s">
        <v>380</v>
      </c>
      <c r="J65" s="101" t="s">
        <v>258</v>
      </c>
    </row>
    <row r="66" spans="1:10" x14ac:dyDescent="0.2">
      <c r="A66" s="105" t="s">
        <v>247</v>
      </c>
      <c r="B66" s="69">
        <v>2</v>
      </c>
      <c r="C66" s="74">
        <v>3.5</v>
      </c>
      <c r="D66" s="3" t="s">
        <v>59</v>
      </c>
      <c r="E66" s="58">
        <v>1</v>
      </c>
      <c r="F66" s="5">
        <f t="shared" si="4"/>
        <v>7</v>
      </c>
      <c r="G66" s="67" t="s">
        <v>13</v>
      </c>
      <c r="H66" s="68" t="s">
        <v>254</v>
      </c>
      <c r="I66" s="68" t="s">
        <v>380</v>
      </c>
      <c r="J66" s="100" t="s">
        <v>259</v>
      </c>
    </row>
    <row r="67" spans="1:10" ht="25.5" x14ac:dyDescent="0.2">
      <c r="A67" s="105" t="s">
        <v>248</v>
      </c>
      <c r="B67" s="69">
        <v>1</v>
      </c>
      <c r="C67" s="74">
        <v>90</v>
      </c>
      <c r="D67" s="3" t="s">
        <v>59</v>
      </c>
      <c r="E67" s="58">
        <v>1</v>
      </c>
      <c r="F67" s="5">
        <f t="shared" si="4"/>
        <v>90</v>
      </c>
      <c r="G67" s="67" t="s">
        <v>9</v>
      </c>
      <c r="H67" s="68" t="s">
        <v>254</v>
      </c>
      <c r="I67" s="68" t="s">
        <v>380</v>
      </c>
      <c r="J67" s="101" t="s">
        <v>260</v>
      </c>
    </row>
    <row r="68" spans="1:10" x14ac:dyDescent="0.2">
      <c r="A68" s="105" t="s">
        <v>249</v>
      </c>
      <c r="B68" s="69">
        <v>2</v>
      </c>
      <c r="C68" s="74">
        <v>8</v>
      </c>
      <c r="D68" s="3" t="s">
        <v>59</v>
      </c>
      <c r="E68" s="58">
        <v>1</v>
      </c>
      <c r="F68" s="5">
        <f t="shared" si="4"/>
        <v>16</v>
      </c>
      <c r="G68" s="67" t="s">
        <v>9</v>
      </c>
      <c r="H68" s="68" t="s">
        <v>254</v>
      </c>
      <c r="I68" s="68" t="s">
        <v>380</v>
      </c>
      <c r="J68" s="100" t="s">
        <v>262</v>
      </c>
    </row>
    <row r="69" spans="1:10" ht="51" x14ac:dyDescent="0.2">
      <c r="A69" s="105" t="s">
        <v>264</v>
      </c>
      <c r="B69" s="69">
        <v>1</v>
      </c>
      <c r="C69" s="74">
        <v>10</v>
      </c>
      <c r="D69" s="3" t="s">
        <v>263</v>
      </c>
      <c r="E69" s="58">
        <v>1</v>
      </c>
      <c r="F69" s="5">
        <f t="shared" si="4"/>
        <v>10</v>
      </c>
      <c r="G69" s="67" t="s">
        <v>9</v>
      </c>
      <c r="H69" s="68" t="s">
        <v>254</v>
      </c>
      <c r="I69" s="68" t="s">
        <v>380</v>
      </c>
      <c r="J69" s="101" t="s">
        <v>265</v>
      </c>
    </row>
    <row r="70" spans="1:10" ht="45" x14ac:dyDescent="0.2">
      <c r="A70" s="105" t="s">
        <v>261</v>
      </c>
      <c r="B70" s="69">
        <v>1</v>
      </c>
      <c r="C70" s="74">
        <v>10</v>
      </c>
      <c r="D70" s="3" t="s">
        <v>267</v>
      </c>
      <c r="E70" s="58">
        <v>1</v>
      </c>
      <c r="F70" s="5">
        <f t="shared" si="4"/>
        <v>10</v>
      </c>
      <c r="G70" s="67" t="s">
        <v>9</v>
      </c>
      <c r="H70" s="68" t="s">
        <v>254</v>
      </c>
      <c r="I70" s="68" t="s">
        <v>380</v>
      </c>
      <c r="J70" s="100" t="s">
        <v>266</v>
      </c>
    </row>
    <row r="71" spans="1:10" ht="25.5" x14ac:dyDescent="0.2">
      <c r="A71" s="105" t="s">
        <v>250</v>
      </c>
      <c r="B71" s="69">
        <v>1</v>
      </c>
      <c r="C71" s="74">
        <v>4</v>
      </c>
      <c r="D71" s="3" t="s">
        <v>267</v>
      </c>
      <c r="E71" s="58">
        <v>1</v>
      </c>
      <c r="F71" s="5">
        <f t="shared" si="4"/>
        <v>4</v>
      </c>
      <c r="G71" s="67" t="s">
        <v>9</v>
      </c>
      <c r="H71" s="68" t="s">
        <v>254</v>
      </c>
      <c r="I71" s="68" t="s">
        <v>380</v>
      </c>
      <c r="J71" s="101" t="s">
        <v>268</v>
      </c>
    </row>
    <row r="72" spans="1:10" x14ac:dyDescent="0.2">
      <c r="A72" s="105" t="s">
        <v>269</v>
      </c>
      <c r="B72" s="69">
        <v>1</v>
      </c>
      <c r="C72" s="74">
        <v>20</v>
      </c>
      <c r="D72" s="3" t="s">
        <v>23</v>
      </c>
      <c r="E72" s="58">
        <v>10</v>
      </c>
      <c r="F72" s="5">
        <f t="shared" si="4"/>
        <v>200</v>
      </c>
      <c r="G72" s="67" t="s">
        <v>9</v>
      </c>
      <c r="H72" s="68" t="s">
        <v>255</v>
      </c>
      <c r="I72" s="68" t="s">
        <v>380</v>
      </c>
      <c r="J72" s="100" t="s">
        <v>280</v>
      </c>
    </row>
    <row r="73" spans="1:10" x14ac:dyDescent="0.2">
      <c r="A73" s="105" t="s">
        <v>281</v>
      </c>
      <c r="B73" s="69">
        <v>1</v>
      </c>
      <c r="C73" s="74">
        <v>15</v>
      </c>
      <c r="D73" s="3" t="s">
        <v>23</v>
      </c>
      <c r="E73" s="58">
        <v>10</v>
      </c>
      <c r="F73" s="5">
        <f t="shared" si="4"/>
        <v>150</v>
      </c>
      <c r="G73" s="67" t="s">
        <v>9</v>
      </c>
      <c r="H73" s="68" t="s">
        <v>255</v>
      </c>
      <c r="I73" s="68" t="s">
        <v>380</v>
      </c>
      <c r="J73" s="100" t="s">
        <v>282</v>
      </c>
    </row>
    <row r="74" spans="1:10" x14ac:dyDescent="0.2">
      <c r="A74" s="105" t="s">
        <v>251</v>
      </c>
      <c r="B74" s="69">
        <v>1</v>
      </c>
      <c r="C74" s="74">
        <v>500</v>
      </c>
      <c r="D74" s="3" t="s">
        <v>63</v>
      </c>
      <c r="E74" s="58">
        <v>1</v>
      </c>
      <c r="F74" s="5">
        <f t="shared" si="4"/>
        <v>500</v>
      </c>
      <c r="G74" s="67" t="s">
        <v>13</v>
      </c>
      <c r="H74" s="68" t="s">
        <v>255</v>
      </c>
      <c r="I74" s="68" t="s">
        <v>380</v>
      </c>
      <c r="J74" s="100" t="s">
        <v>285</v>
      </c>
    </row>
    <row r="75" spans="1:10" x14ac:dyDescent="0.2">
      <c r="A75" s="105" t="s">
        <v>62</v>
      </c>
      <c r="B75" s="69">
        <v>1</v>
      </c>
      <c r="C75" s="74">
        <v>500</v>
      </c>
      <c r="D75" s="3" t="s">
        <v>63</v>
      </c>
      <c r="E75" s="58">
        <v>1</v>
      </c>
      <c r="F75" s="5">
        <f t="shared" si="4"/>
        <v>500</v>
      </c>
      <c r="G75" s="67" t="s">
        <v>13</v>
      </c>
      <c r="H75" s="68" t="s">
        <v>255</v>
      </c>
      <c r="I75" s="68" t="s">
        <v>380</v>
      </c>
      <c r="J75" s="100" t="s">
        <v>286</v>
      </c>
    </row>
    <row r="76" spans="1:10" x14ac:dyDescent="0.2">
      <c r="A76" s="105" t="s">
        <v>288</v>
      </c>
      <c r="B76" s="69">
        <v>50</v>
      </c>
      <c r="C76" s="74">
        <v>1</v>
      </c>
      <c r="D76" s="3" t="s">
        <v>63</v>
      </c>
      <c r="E76" s="58">
        <v>3</v>
      </c>
      <c r="F76" s="5">
        <f t="shared" si="4"/>
        <v>150</v>
      </c>
      <c r="G76" s="67" t="s">
        <v>9</v>
      </c>
      <c r="H76" s="68" t="s">
        <v>255</v>
      </c>
      <c r="I76" s="68" t="s">
        <v>380</v>
      </c>
      <c r="J76" s="100" t="s">
        <v>289</v>
      </c>
    </row>
    <row r="77" spans="1:10" x14ac:dyDescent="0.2">
      <c r="A77" s="105" t="s">
        <v>270</v>
      </c>
      <c r="B77" s="69">
        <v>2</v>
      </c>
      <c r="C77" s="74">
        <v>10</v>
      </c>
      <c r="D77" s="3" t="s">
        <v>59</v>
      </c>
      <c r="E77" s="58">
        <v>1</v>
      </c>
      <c r="F77" s="5">
        <f t="shared" si="4"/>
        <v>20</v>
      </c>
      <c r="G77" s="67" t="s">
        <v>13</v>
      </c>
      <c r="H77" s="68" t="s">
        <v>254</v>
      </c>
      <c r="I77" s="68" t="s">
        <v>380</v>
      </c>
      <c r="J77" s="100" t="s">
        <v>271</v>
      </c>
    </row>
    <row r="78" spans="1:10" ht="30" x14ac:dyDescent="0.2">
      <c r="A78" s="105" t="s">
        <v>272</v>
      </c>
      <c r="B78" s="69">
        <v>1</v>
      </c>
      <c r="C78" s="74">
        <v>10</v>
      </c>
      <c r="D78" s="3" t="s">
        <v>59</v>
      </c>
      <c r="E78" s="58">
        <v>1</v>
      </c>
      <c r="F78" s="5">
        <f t="shared" si="4"/>
        <v>10</v>
      </c>
      <c r="G78" s="67" t="s">
        <v>13</v>
      </c>
      <c r="H78" s="68" t="s">
        <v>254</v>
      </c>
      <c r="I78" s="68" t="s">
        <v>380</v>
      </c>
      <c r="J78" s="100" t="s">
        <v>274</v>
      </c>
    </row>
    <row r="79" spans="1:10" x14ac:dyDescent="0.2">
      <c r="A79" s="105" t="s">
        <v>252</v>
      </c>
      <c r="B79" s="69">
        <v>2</v>
      </c>
      <c r="C79" s="74">
        <v>3</v>
      </c>
      <c r="D79" s="3" t="s">
        <v>59</v>
      </c>
      <c r="E79" s="58">
        <v>1</v>
      </c>
      <c r="F79" s="5">
        <f t="shared" si="4"/>
        <v>6</v>
      </c>
      <c r="G79" s="67" t="s">
        <v>9</v>
      </c>
      <c r="H79" s="68" t="s">
        <v>254</v>
      </c>
      <c r="I79" s="68" t="s">
        <v>380</v>
      </c>
      <c r="J79" s="100"/>
    </row>
    <row r="80" spans="1:10" x14ac:dyDescent="0.2">
      <c r="A80" s="105" t="s">
        <v>253</v>
      </c>
      <c r="B80" s="69">
        <v>1</v>
      </c>
      <c r="C80" s="74">
        <v>1</v>
      </c>
      <c r="D80" s="3" t="s">
        <v>59</v>
      </c>
      <c r="E80" s="58">
        <v>1</v>
      </c>
      <c r="F80" s="5">
        <f t="shared" si="4"/>
        <v>1</v>
      </c>
      <c r="G80" s="67" t="s">
        <v>9</v>
      </c>
      <c r="H80" s="68" t="s">
        <v>254</v>
      </c>
      <c r="I80" s="68" t="s">
        <v>380</v>
      </c>
      <c r="J80" s="100"/>
    </row>
    <row r="81" spans="1:10" ht="30" x14ac:dyDescent="0.2">
      <c r="A81" s="105" t="s">
        <v>64</v>
      </c>
      <c r="B81" s="69">
        <v>1</v>
      </c>
      <c r="C81" s="74">
        <v>300</v>
      </c>
      <c r="D81" s="3" t="s">
        <v>14</v>
      </c>
      <c r="E81" s="58">
        <v>1</v>
      </c>
      <c r="F81" s="5">
        <f t="shared" si="4"/>
        <v>300</v>
      </c>
      <c r="G81" s="67" t="s">
        <v>13</v>
      </c>
      <c r="H81" s="68" t="s">
        <v>254</v>
      </c>
      <c r="I81" s="68" t="s">
        <v>380</v>
      </c>
      <c r="J81" s="100" t="s">
        <v>287</v>
      </c>
    </row>
    <row r="82" spans="1:10" ht="45" x14ac:dyDescent="0.2">
      <c r="A82" s="105" t="s">
        <v>273</v>
      </c>
      <c r="B82" s="69">
        <v>1</v>
      </c>
      <c r="C82" s="74">
        <v>20</v>
      </c>
      <c r="D82" s="3" t="s">
        <v>59</v>
      </c>
      <c r="E82" s="58">
        <v>1</v>
      </c>
      <c r="F82" s="5">
        <f t="shared" si="4"/>
        <v>20</v>
      </c>
      <c r="G82" s="67" t="s">
        <v>13</v>
      </c>
      <c r="H82" s="68" t="s">
        <v>254</v>
      </c>
      <c r="I82" s="68" t="s">
        <v>380</v>
      </c>
      <c r="J82" s="100" t="s">
        <v>275</v>
      </c>
    </row>
    <row r="83" spans="1:10" x14ac:dyDescent="0.2">
      <c r="A83" s="105" t="s">
        <v>279</v>
      </c>
      <c r="B83" s="69">
        <v>0</v>
      </c>
      <c r="C83" s="74">
        <v>0</v>
      </c>
      <c r="D83" s="3" t="s">
        <v>57</v>
      </c>
      <c r="E83" s="58">
        <v>1</v>
      </c>
      <c r="F83" s="5">
        <f t="shared" si="4"/>
        <v>0</v>
      </c>
      <c r="G83" s="67" t="s">
        <v>16</v>
      </c>
      <c r="H83" s="68" t="s">
        <v>255</v>
      </c>
      <c r="I83" s="68" t="s">
        <v>380</v>
      </c>
      <c r="J83" s="100" t="s">
        <v>276</v>
      </c>
    </row>
    <row r="84" spans="1:10" ht="15.75" thickBot="1" x14ac:dyDescent="0.25">
      <c r="A84" s="158" t="s">
        <v>277</v>
      </c>
      <c r="B84" s="159">
        <v>1</v>
      </c>
      <c r="C84" s="160">
        <v>50</v>
      </c>
      <c r="D84" s="132" t="s">
        <v>106</v>
      </c>
      <c r="E84" s="133">
        <v>1</v>
      </c>
      <c r="F84" s="134">
        <f t="shared" si="4"/>
        <v>50</v>
      </c>
      <c r="G84" s="149" t="s">
        <v>9</v>
      </c>
      <c r="H84" s="150" t="s">
        <v>255</v>
      </c>
      <c r="I84" s="150" t="s">
        <v>380</v>
      </c>
      <c r="J84" s="136" t="s">
        <v>278</v>
      </c>
    </row>
    <row r="85" spans="1:10" ht="15.75" customHeight="1" thickBot="1" x14ac:dyDescent="0.25">
      <c r="A85" s="121" t="s">
        <v>294</v>
      </c>
      <c r="B85" s="122"/>
      <c r="C85" s="122"/>
      <c r="D85" s="122"/>
      <c r="E85" s="122"/>
      <c r="F85" s="122"/>
      <c r="G85" s="122"/>
      <c r="H85" s="122"/>
      <c r="I85" s="122"/>
      <c r="J85" s="123"/>
    </row>
    <row r="86" spans="1:10" x14ac:dyDescent="0.2">
      <c r="A86" s="113" t="s">
        <v>86</v>
      </c>
      <c r="B86" s="114">
        <v>1</v>
      </c>
      <c r="C86" s="152">
        <v>500</v>
      </c>
      <c r="D86" s="114" t="s">
        <v>14</v>
      </c>
      <c r="E86" s="116">
        <v>1</v>
      </c>
      <c r="F86" s="117">
        <v>0</v>
      </c>
      <c r="G86" s="118" t="s">
        <v>16</v>
      </c>
      <c r="H86" s="161" t="s">
        <v>254</v>
      </c>
      <c r="I86" s="153" t="s">
        <v>294</v>
      </c>
      <c r="J86" s="120" t="s">
        <v>373</v>
      </c>
    </row>
    <row r="87" spans="1:10" x14ac:dyDescent="0.2">
      <c r="A87" s="99" t="s">
        <v>83</v>
      </c>
      <c r="B87" s="3">
        <v>1</v>
      </c>
      <c r="C87" s="4">
        <v>600</v>
      </c>
      <c r="D87" s="3" t="s">
        <v>14</v>
      </c>
      <c r="E87" s="58">
        <v>1</v>
      </c>
      <c r="F87" s="5">
        <v>0</v>
      </c>
      <c r="G87" s="11" t="s">
        <v>16</v>
      </c>
      <c r="H87" s="61" t="s">
        <v>254</v>
      </c>
      <c r="I87" s="67" t="s">
        <v>294</v>
      </c>
      <c r="J87" s="100" t="s">
        <v>374</v>
      </c>
    </row>
    <row r="88" spans="1:10" ht="75" x14ac:dyDescent="0.2">
      <c r="A88" s="99" t="s">
        <v>376</v>
      </c>
      <c r="B88" s="3">
        <v>1</v>
      </c>
      <c r="C88" s="4">
        <v>500</v>
      </c>
      <c r="D88" s="3" t="s">
        <v>14</v>
      </c>
      <c r="E88" s="58">
        <v>1</v>
      </c>
      <c r="F88" s="5">
        <v>0</v>
      </c>
      <c r="G88" s="11" t="s">
        <v>9</v>
      </c>
      <c r="H88" s="61" t="s">
        <v>254</v>
      </c>
      <c r="I88" s="67" t="s">
        <v>294</v>
      </c>
      <c r="J88" s="100" t="s">
        <v>375</v>
      </c>
    </row>
    <row r="89" spans="1:10" ht="30" x14ac:dyDescent="0.2">
      <c r="A89" s="99" t="s">
        <v>379</v>
      </c>
      <c r="B89" s="3">
        <v>1</v>
      </c>
      <c r="C89" s="4">
        <v>200</v>
      </c>
      <c r="D89" s="3" t="s">
        <v>14</v>
      </c>
      <c r="E89" s="58">
        <v>1</v>
      </c>
      <c r="F89" s="5">
        <v>0</v>
      </c>
      <c r="G89" s="11" t="s">
        <v>9</v>
      </c>
      <c r="H89" s="61" t="s">
        <v>254</v>
      </c>
      <c r="I89" s="67" t="s">
        <v>294</v>
      </c>
      <c r="J89" s="100" t="s">
        <v>378</v>
      </c>
    </row>
    <row r="90" spans="1:10" x14ac:dyDescent="0.2">
      <c r="A90" s="105" t="s">
        <v>346</v>
      </c>
      <c r="B90" s="69">
        <v>0</v>
      </c>
      <c r="C90" s="75">
        <v>0</v>
      </c>
      <c r="D90" s="3" t="s">
        <v>14</v>
      </c>
      <c r="E90" s="58">
        <v>1</v>
      </c>
      <c r="F90" s="5">
        <f>B90*C90*E90</f>
        <v>0</v>
      </c>
      <c r="G90" s="67" t="s">
        <v>16</v>
      </c>
      <c r="H90" s="67" t="s">
        <v>347</v>
      </c>
      <c r="I90" s="67" t="s">
        <v>294</v>
      </c>
      <c r="J90" s="100" t="s">
        <v>348</v>
      </c>
    </row>
    <row r="91" spans="1:10" x14ac:dyDescent="0.2">
      <c r="A91" s="105" t="s">
        <v>350</v>
      </c>
      <c r="B91" s="69">
        <v>0</v>
      </c>
      <c r="C91" s="75">
        <v>0</v>
      </c>
      <c r="D91" s="3" t="s">
        <v>14</v>
      </c>
      <c r="E91" s="58">
        <v>1</v>
      </c>
      <c r="F91" s="5">
        <f>B91*C91*E91</f>
        <v>0</v>
      </c>
      <c r="G91" s="67" t="s">
        <v>16</v>
      </c>
      <c r="H91" s="67" t="s">
        <v>355</v>
      </c>
      <c r="I91" s="67" t="s">
        <v>294</v>
      </c>
      <c r="J91" s="100" t="s">
        <v>352</v>
      </c>
    </row>
    <row r="92" spans="1:10" x14ac:dyDescent="0.2">
      <c r="A92" s="105" t="s">
        <v>353</v>
      </c>
      <c r="B92" s="69">
        <v>0</v>
      </c>
      <c r="C92" s="75">
        <v>0</v>
      </c>
      <c r="D92" s="3" t="s">
        <v>14</v>
      </c>
      <c r="E92" s="58">
        <v>1</v>
      </c>
      <c r="F92" s="5">
        <f>B92*C92*E92</f>
        <v>0</v>
      </c>
      <c r="G92" s="67" t="s">
        <v>16</v>
      </c>
      <c r="H92" s="67" t="s">
        <v>355</v>
      </c>
      <c r="I92" s="67" t="s">
        <v>294</v>
      </c>
      <c r="J92" s="100" t="s">
        <v>351</v>
      </c>
    </row>
    <row r="93" spans="1:10" x14ac:dyDescent="0.2">
      <c r="A93" s="105" t="s">
        <v>354</v>
      </c>
      <c r="B93" s="69">
        <v>1</v>
      </c>
      <c r="C93" s="75">
        <v>10</v>
      </c>
      <c r="D93" s="3" t="s">
        <v>14</v>
      </c>
      <c r="E93" s="58">
        <v>1</v>
      </c>
      <c r="F93" s="5">
        <f>B93*C93*E93</f>
        <v>10</v>
      </c>
      <c r="G93" s="67" t="s">
        <v>9</v>
      </c>
      <c r="H93" s="67" t="s">
        <v>355</v>
      </c>
      <c r="I93" s="67" t="s">
        <v>294</v>
      </c>
      <c r="J93" s="100" t="s">
        <v>356</v>
      </c>
    </row>
    <row r="94" spans="1:10" ht="30" x14ac:dyDescent="0.2">
      <c r="A94" s="105" t="s">
        <v>357</v>
      </c>
      <c r="B94" s="69">
        <v>10</v>
      </c>
      <c r="C94" s="75">
        <v>30</v>
      </c>
      <c r="D94" s="3" t="s">
        <v>59</v>
      </c>
      <c r="E94" s="58">
        <v>1</v>
      </c>
      <c r="F94" s="5">
        <v>0</v>
      </c>
      <c r="G94" s="67" t="s">
        <v>16</v>
      </c>
      <c r="H94" s="67" t="s">
        <v>355</v>
      </c>
      <c r="I94" s="67" t="s">
        <v>294</v>
      </c>
      <c r="J94" s="100" t="s">
        <v>358</v>
      </c>
    </row>
    <row r="95" spans="1:10" x14ac:dyDescent="0.2">
      <c r="A95" s="105" t="s">
        <v>359</v>
      </c>
      <c r="B95" s="69">
        <v>1</v>
      </c>
      <c r="C95" s="75">
        <v>15</v>
      </c>
      <c r="D95" s="3" t="s">
        <v>59</v>
      </c>
      <c r="E95" s="58">
        <v>1</v>
      </c>
      <c r="F95" s="5">
        <f t="shared" ref="F95:F101" si="5">B95*C95*E95</f>
        <v>15</v>
      </c>
      <c r="G95" s="67" t="s">
        <v>9</v>
      </c>
      <c r="H95" s="67" t="s">
        <v>355</v>
      </c>
      <c r="I95" s="67" t="s">
        <v>294</v>
      </c>
      <c r="J95" s="100" t="s">
        <v>360</v>
      </c>
    </row>
    <row r="96" spans="1:10" x14ac:dyDescent="0.2">
      <c r="A96" s="105" t="s">
        <v>361</v>
      </c>
      <c r="B96" s="69">
        <v>1</v>
      </c>
      <c r="C96" s="75">
        <v>20</v>
      </c>
      <c r="D96" s="3" t="s">
        <v>59</v>
      </c>
      <c r="E96" s="58">
        <v>1</v>
      </c>
      <c r="F96" s="5">
        <f t="shared" si="5"/>
        <v>20</v>
      </c>
      <c r="G96" s="67" t="s">
        <v>9</v>
      </c>
      <c r="H96" s="67" t="s">
        <v>355</v>
      </c>
      <c r="I96" s="67" t="s">
        <v>294</v>
      </c>
      <c r="J96" s="101" t="s">
        <v>362</v>
      </c>
    </row>
    <row r="97" spans="1:10" ht="45" x14ac:dyDescent="0.2">
      <c r="A97" s="105" t="s">
        <v>363</v>
      </c>
      <c r="B97" s="69">
        <v>7</v>
      </c>
      <c r="C97" s="75">
        <v>8</v>
      </c>
      <c r="D97" s="3" t="s">
        <v>59</v>
      </c>
      <c r="E97" s="58">
        <v>1</v>
      </c>
      <c r="F97" s="5">
        <f t="shared" si="5"/>
        <v>56</v>
      </c>
      <c r="G97" s="67" t="s">
        <v>9</v>
      </c>
      <c r="H97" s="67" t="s">
        <v>355</v>
      </c>
      <c r="I97" s="67" t="s">
        <v>294</v>
      </c>
      <c r="J97" s="100" t="s">
        <v>364</v>
      </c>
    </row>
    <row r="98" spans="1:10" ht="30" x14ac:dyDescent="0.2">
      <c r="A98" s="105" t="s">
        <v>365</v>
      </c>
      <c r="B98" s="69">
        <v>7</v>
      </c>
      <c r="C98" s="75">
        <v>10</v>
      </c>
      <c r="D98" s="3" t="s">
        <v>59</v>
      </c>
      <c r="E98" s="58">
        <v>1</v>
      </c>
      <c r="F98" s="5">
        <f t="shared" si="5"/>
        <v>70</v>
      </c>
      <c r="G98" s="67" t="s">
        <v>13</v>
      </c>
      <c r="H98" s="67" t="s">
        <v>355</v>
      </c>
      <c r="I98" s="67" t="s">
        <v>294</v>
      </c>
      <c r="J98" s="100" t="s">
        <v>366</v>
      </c>
    </row>
    <row r="99" spans="1:10" x14ac:dyDescent="0.2">
      <c r="A99" s="105" t="s">
        <v>368</v>
      </c>
      <c r="B99" s="69">
        <v>1</v>
      </c>
      <c r="C99" s="75">
        <v>200</v>
      </c>
      <c r="D99" s="3" t="s">
        <v>14</v>
      </c>
      <c r="E99" s="58">
        <v>1</v>
      </c>
      <c r="F99" s="5">
        <f t="shared" si="5"/>
        <v>200</v>
      </c>
      <c r="G99" s="67" t="s">
        <v>9</v>
      </c>
      <c r="H99" s="67" t="s">
        <v>355</v>
      </c>
      <c r="I99" s="67" t="s">
        <v>294</v>
      </c>
      <c r="J99" s="100" t="s">
        <v>367</v>
      </c>
    </row>
    <row r="100" spans="1:10" ht="30" x14ac:dyDescent="0.2">
      <c r="A100" s="105" t="s">
        <v>369</v>
      </c>
      <c r="B100" s="69">
        <v>1</v>
      </c>
      <c r="C100" s="75">
        <v>50</v>
      </c>
      <c r="D100" s="3" t="s">
        <v>14</v>
      </c>
      <c r="E100" s="58">
        <v>1</v>
      </c>
      <c r="F100" s="5">
        <f t="shared" si="5"/>
        <v>50</v>
      </c>
      <c r="G100" s="67" t="s">
        <v>13</v>
      </c>
      <c r="H100" s="67" t="s">
        <v>355</v>
      </c>
      <c r="I100" s="67" t="s">
        <v>294</v>
      </c>
      <c r="J100" s="100" t="s">
        <v>370</v>
      </c>
    </row>
    <row r="101" spans="1:10" ht="15.75" thickBot="1" x14ac:dyDescent="0.25">
      <c r="A101" s="158" t="s">
        <v>371</v>
      </c>
      <c r="B101" s="159">
        <v>1</v>
      </c>
      <c r="C101" s="160">
        <v>0</v>
      </c>
      <c r="D101" s="132" t="s">
        <v>14</v>
      </c>
      <c r="E101" s="133">
        <v>1</v>
      </c>
      <c r="F101" s="134">
        <f t="shared" si="5"/>
        <v>0</v>
      </c>
      <c r="G101" s="149" t="s">
        <v>13</v>
      </c>
      <c r="H101" s="149" t="s">
        <v>355</v>
      </c>
      <c r="I101" s="149" t="s">
        <v>294</v>
      </c>
      <c r="J101" s="136" t="s">
        <v>372</v>
      </c>
    </row>
    <row r="102" spans="1:10" ht="15.75" customHeight="1" thickBot="1" x14ac:dyDescent="0.25">
      <c r="A102" s="121" t="s">
        <v>327</v>
      </c>
      <c r="B102" s="122"/>
      <c r="C102" s="122"/>
      <c r="D102" s="122"/>
      <c r="E102" s="122"/>
      <c r="F102" s="122"/>
      <c r="G102" s="122"/>
      <c r="H102" s="122"/>
      <c r="I102" s="122"/>
      <c r="J102" s="123"/>
    </row>
    <row r="103" spans="1:10" x14ac:dyDescent="0.2">
      <c r="A103" s="155" t="s">
        <v>330</v>
      </c>
      <c r="B103" s="156">
        <v>1</v>
      </c>
      <c r="C103" s="162">
        <v>0</v>
      </c>
      <c r="D103" s="114" t="s">
        <v>331</v>
      </c>
      <c r="E103" s="116">
        <v>1</v>
      </c>
      <c r="F103" s="117">
        <f>B103*C103*E103</f>
        <v>0</v>
      </c>
      <c r="G103" s="153" t="s">
        <v>13</v>
      </c>
      <c r="H103" s="153" t="s">
        <v>349</v>
      </c>
      <c r="I103" s="153" t="s">
        <v>327</v>
      </c>
      <c r="J103" s="120"/>
    </row>
    <row r="104" spans="1:10" ht="30" x14ac:dyDescent="0.2">
      <c r="A104" s="105" t="s">
        <v>333</v>
      </c>
      <c r="B104" s="69">
        <v>1</v>
      </c>
      <c r="C104" s="75">
        <v>80</v>
      </c>
      <c r="D104" s="3" t="s">
        <v>331</v>
      </c>
      <c r="E104" s="58">
        <v>1</v>
      </c>
      <c r="F104" s="5">
        <f>B104*C104*E104</f>
        <v>80</v>
      </c>
      <c r="G104" s="67" t="s">
        <v>9</v>
      </c>
      <c r="H104" s="67" t="s">
        <v>349</v>
      </c>
      <c r="I104" s="67" t="s">
        <v>327</v>
      </c>
      <c r="J104" s="100" t="s">
        <v>332</v>
      </c>
    </row>
    <row r="105" spans="1:10" ht="30" x14ac:dyDescent="0.2">
      <c r="A105" s="105" t="s">
        <v>334</v>
      </c>
      <c r="B105" s="69">
        <v>1</v>
      </c>
      <c r="C105" s="75">
        <v>100</v>
      </c>
      <c r="D105" s="3" t="s">
        <v>331</v>
      </c>
      <c r="E105" s="58">
        <v>1</v>
      </c>
      <c r="F105" s="5">
        <v>0</v>
      </c>
      <c r="G105" s="67" t="s">
        <v>16</v>
      </c>
      <c r="H105" s="67" t="s">
        <v>349</v>
      </c>
      <c r="I105" s="67" t="s">
        <v>327</v>
      </c>
      <c r="J105" s="100" t="s">
        <v>377</v>
      </c>
    </row>
    <row r="106" spans="1:10" ht="30" x14ac:dyDescent="0.2">
      <c r="A106" s="105" t="s">
        <v>335</v>
      </c>
      <c r="B106" s="69">
        <v>1</v>
      </c>
      <c r="C106" s="75">
        <v>250</v>
      </c>
      <c r="D106" s="3" t="s">
        <v>331</v>
      </c>
      <c r="E106" s="58">
        <v>1</v>
      </c>
      <c r="F106" s="5">
        <f t="shared" ref="F106:F112" si="6">B106*C106*E106</f>
        <v>250</v>
      </c>
      <c r="G106" s="67" t="s">
        <v>9</v>
      </c>
      <c r="H106" s="67" t="s">
        <v>349</v>
      </c>
      <c r="I106" s="67" t="s">
        <v>327</v>
      </c>
      <c r="J106" s="100" t="s">
        <v>336</v>
      </c>
    </row>
    <row r="107" spans="1:10" x14ac:dyDescent="0.2">
      <c r="A107" s="105" t="s">
        <v>337</v>
      </c>
      <c r="B107" s="69">
        <v>1</v>
      </c>
      <c r="C107" s="75">
        <v>500</v>
      </c>
      <c r="D107" s="3" t="s">
        <v>331</v>
      </c>
      <c r="E107" s="58">
        <v>1</v>
      </c>
      <c r="F107" s="5">
        <f t="shared" si="6"/>
        <v>500</v>
      </c>
      <c r="G107" s="67" t="s">
        <v>9</v>
      </c>
      <c r="H107" s="67" t="s">
        <v>349</v>
      </c>
      <c r="I107" s="67" t="s">
        <v>327</v>
      </c>
      <c r="J107" s="100" t="s">
        <v>328</v>
      </c>
    </row>
    <row r="108" spans="1:10" x14ac:dyDescent="0.2">
      <c r="A108" s="105" t="s">
        <v>190</v>
      </c>
      <c r="B108" s="69">
        <v>1</v>
      </c>
      <c r="C108" s="75">
        <v>250</v>
      </c>
      <c r="D108" s="3" t="s">
        <v>331</v>
      </c>
      <c r="E108" s="58">
        <v>1</v>
      </c>
      <c r="F108" s="5">
        <f t="shared" si="6"/>
        <v>250</v>
      </c>
      <c r="G108" s="67" t="s">
        <v>9</v>
      </c>
      <c r="H108" s="67" t="s">
        <v>349</v>
      </c>
      <c r="I108" s="67" t="s">
        <v>327</v>
      </c>
      <c r="J108" s="100" t="s">
        <v>329</v>
      </c>
    </row>
    <row r="109" spans="1:10" x14ac:dyDescent="0.2">
      <c r="A109" s="105" t="s">
        <v>338</v>
      </c>
      <c r="B109" s="69">
        <v>1</v>
      </c>
      <c r="C109" s="75">
        <v>30</v>
      </c>
      <c r="D109" s="3" t="s">
        <v>331</v>
      </c>
      <c r="E109" s="58">
        <v>1</v>
      </c>
      <c r="F109" s="5">
        <f t="shared" si="6"/>
        <v>30</v>
      </c>
      <c r="G109" s="67" t="s">
        <v>9</v>
      </c>
      <c r="H109" s="67" t="s">
        <v>349</v>
      </c>
      <c r="I109" s="67" t="s">
        <v>327</v>
      </c>
      <c r="J109" s="100" t="s">
        <v>339</v>
      </c>
    </row>
    <row r="110" spans="1:10" x14ac:dyDescent="0.2">
      <c r="A110" s="105" t="s">
        <v>340</v>
      </c>
      <c r="B110" s="69">
        <v>1</v>
      </c>
      <c r="C110" s="75">
        <v>30</v>
      </c>
      <c r="D110" s="3" t="s">
        <v>331</v>
      </c>
      <c r="E110" s="58">
        <v>1</v>
      </c>
      <c r="F110" s="5">
        <f t="shared" si="6"/>
        <v>30</v>
      </c>
      <c r="G110" s="67" t="s">
        <v>9</v>
      </c>
      <c r="H110" s="67" t="s">
        <v>349</v>
      </c>
      <c r="I110" s="67" t="s">
        <v>327</v>
      </c>
      <c r="J110" s="100" t="s">
        <v>341</v>
      </c>
    </row>
    <row r="111" spans="1:10" x14ac:dyDescent="0.2">
      <c r="A111" s="105" t="s">
        <v>342</v>
      </c>
      <c r="B111" s="69">
        <v>1</v>
      </c>
      <c r="C111" s="75">
        <v>50</v>
      </c>
      <c r="D111" s="3" t="s">
        <v>331</v>
      </c>
      <c r="E111" s="58">
        <v>1</v>
      </c>
      <c r="F111" s="5">
        <f t="shared" si="6"/>
        <v>50</v>
      </c>
      <c r="G111" s="67" t="s">
        <v>16</v>
      </c>
      <c r="H111" s="67" t="s">
        <v>349</v>
      </c>
      <c r="I111" s="67" t="s">
        <v>327</v>
      </c>
      <c r="J111" s="100" t="s">
        <v>343</v>
      </c>
    </row>
    <row r="112" spans="1:10" ht="30.75" thickBot="1" x14ac:dyDescent="0.25">
      <c r="A112" s="158" t="s">
        <v>344</v>
      </c>
      <c r="B112" s="159">
        <v>1</v>
      </c>
      <c r="C112" s="160">
        <v>50</v>
      </c>
      <c r="D112" s="132" t="s">
        <v>331</v>
      </c>
      <c r="E112" s="133">
        <v>1</v>
      </c>
      <c r="F112" s="134">
        <f t="shared" si="6"/>
        <v>50</v>
      </c>
      <c r="G112" s="149" t="s">
        <v>13</v>
      </c>
      <c r="H112" s="149" t="s">
        <v>349</v>
      </c>
      <c r="I112" s="149" t="s">
        <v>327</v>
      </c>
      <c r="J112" s="136" t="s">
        <v>345</v>
      </c>
    </row>
    <row r="113" spans="1:10" ht="15.75" customHeight="1" thickBot="1" x14ac:dyDescent="0.25">
      <c r="A113" s="121" t="s">
        <v>65</v>
      </c>
      <c r="B113" s="122"/>
      <c r="C113" s="122"/>
      <c r="D113" s="122"/>
      <c r="E113" s="122"/>
      <c r="F113" s="122"/>
      <c r="G113" s="122"/>
      <c r="H113" s="122"/>
      <c r="I113" s="122"/>
      <c r="J113" s="123"/>
    </row>
    <row r="114" spans="1:10" x14ac:dyDescent="0.2">
      <c r="A114" s="113" t="s">
        <v>66</v>
      </c>
      <c r="B114" s="163">
        <v>22</v>
      </c>
      <c r="C114" s="152">
        <v>20</v>
      </c>
      <c r="D114" s="114" t="s">
        <v>67</v>
      </c>
      <c r="E114" s="116">
        <v>1</v>
      </c>
      <c r="F114" s="117">
        <f>B114*C114*E114</f>
        <v>440</v>
      </c>
      <c r="G114" s="118" t="s">
        <v>9</v>
      </c>
      <c r="H114" s="119" t="s">
        <v>254</v>
      </c>
      <c r="I114" s="119" t="s">
        <v>65</v>
      </c>
      <c r="J114" s="164" t="s">
        <v>68</v>
      </c>
    </row>
    <row r="115" spans="1:10" x14ac:dyDescent="0.2">
      <c r="A115" s="99" t="s">
        <v>69</v>
      </c>
      <c r="B115" s="10">
        <v>19</v>
      </c>
      <c r="C115" s="4">
        <v>4.2</v>
      </c>
      <c r="D115" s="3" t="s">
        <v>40</v>
      </c>
      <c r="E115" s="58">
        <v>1</v>
      </c>
      <c r="F115" s="5">
        <f>B115*C115*E115</f>
        <v>79.8</v>
      </c>
      <c r="G115" s="67" t="s">
        <v>16</v>
      </c>
      <c r="H115" s="68" t="s">
        <v>254</v>
      </c>
      <c r="I115" s="63" t="s">
        <v>65</v>
      </c>
      <c r="J115" s="106" t="s">
        <v>70</v>
      </c>
    </row>
    <row r="116" spans="1:10" x14ac:dyDescent="0.2">
      <c r="A116" s="99" t="s">
        <v>71</v>
      </c>
      <c r="B116" s="3">
        <v>30</v>
      </c>
      <c r="C116" s="4">
        <v>4.2</v>
      </c>
      <c r="D116" s="3" t="s">
        <v>40</v>
      </c>
      <c r="E116" s="58">
        <v>1</v>
      </c>
      <c r="F116" s="5">
        <f>B116*C116*E116</f>
        <v>126</v>
      </c>
      <c r="G116" s="62" t="s">
        <v>9</v>
      </c>
      <c r="H116" s="63" t="s">
        <v>254</v>
      </c>
      <c r="I116" s="63" t="s">
        <v>65</v>
      </c>
      <c r="J116" s="100" t="s">
        <v>72</v>
      </c>
    </row>
    <row r="117" spans="1:10" x14ac:dyDescent="0.2">
      <c r="A117" s="99" t="s">
        <v>73</v>
      </c>
      <c r="B117" s="3">
        <v>10</v>
      </c>
      <c r="C117" s="4">
        <v>10</v>
      </c>
      <c r="D117" s="3" t="s">
        <v>59</v>
      </c>
      <c r="E117" s="58">
        <v>1</v>
      </c>
      <c r="F117" s="5">
        <f t="shared" ref="F117:F122" si="7">B117*C117*E117</f>
        <v>100</v>
      </c>
      <c r="G117" s="67" t="s">
        <v>16</v>
      </c>
      <c r="H117" s="68" t="s">
        <v>254</v>
      </c>
      <c r="I117" s="63" t="s">
        <v>65</v>
      </c>
      <c r="J117" s="100" t="s">
        <v>74</v>
      </c>
    </row>
    <row r="118" spans="1:10" x14ac:dyDescent="0.2">
      <c r="A118" s="99" t="s">
        <v>75</v>
      </c>
      <c r="B118" s="3">
        <v>1</v>
      </c>
      <c r="C118" s="4">
        <v>200</v>
      </c>
      <c r="D118" s="3" t="s">
        <v>59</v>
      </c>
      <c r="E118" s="58">
        <v>1</v>
      </c>
      <c r="F118" s="5">
        <f t="shared" si="7"/>
        <v>200</v>
      </c>
      <c r="G118" s="67" t="s">
        <v>16</v>
      </c>
      <c r="H118" s="68" t="s">
        <v>254</v>
      </c>
      <c r="I118" s="63" t="s">
        <v>65</v>
      </c>
      <c r="J118" s="100" t="s">
        <v>293</v>
      </c>
    </row>
    <row r="119" spans="1:10" x14ac:dyDescent="0.2">
      <c r="A119" s="99" t="s">
        <v>76</v>
      </c>
      <c r="B119" s="3">
        <v>1</v>
      </c>
      <c r="C119" s="4">
        <v>100</v>
      </c>
      <c r="D119" s="3" t="s">
        <v>59</v>
      </c>
      <c r="E119" s="58">
        <v>1</v>
      </c>
      <c r="F119" s="5">
        <f t="shared" si="7"/>
        <v>100</v>
      </c>
      <c r="G119" s="67" t="s">
        <v>16</v>
      </c>
      <c r="H119" s="68" t="s">
        <v>254</v>
      </c>
      <c r="I119" s="63" t="s">
        <v>65</v>
      </c>
      <c r="J119" s="100" t="s">
        <v>77</v>
      </c>
    </row>
    <row r="120" spans="1:10" x14ac:dyDescent="0.2">
      <c r="A120" s="99" t="s">
        <v>78</v>
      </c>
      <c r="B120" s="3">
        <v>26</v>
      </c>
      <c r="C120" s="4">
        <v>10</v>
      </c>
      <c r="D120" s="3" t="s">
        <v>79</v>
      </c>
      <c r="E120" s="58">
        <v>1</v>
      </c>
      <c r="F120" s="5">
        <f t="shared" si="7"/>
        <v>260</v>
      </c>
      <c r="G120" s="62" t="s">
        <v>9</v>
      </c>
      <c r="H120" s="63" t="s">
        <v>254</v>
      </c>
      <c r="I120" s="63" t="s">
        <v>65</v>
      </c>
      <c r="J120" s="100" t="s">
        <v>80</v>
      </c>
    </row>
    <row r="121" spans="1:10" x14ac:dyDescent="0.2">
      <c r="A121" s="99" t="s">
        <v>64</v>
      </c>
      <c r="B121" s="3">
        <v>1</v>
      </c>
      <c r="C121" s="4">
        <v>200</v>
      </c>
      <c r="D121" s="3" t="s">
        <v>14</v>
      </c>
      <c r="E121" s="58">
        <v>1</v>
      </c>
      <c r="F121" s="5">
        <f t="shared" si="7"/>
        <v>200</v>
      </c>
      <c r="G121" s="11" t="s">
        <v>9</v>
      </c>
      <c r="H121" s="63" t="s">
        <v>254</v>
      </c>
      <c r="I121" s="63" t="s">
        <v>65</v>
      </c>
      <c r="J121" s="100" t="s">
        <v>87</v>
      </c>
    </row>
    <row r="122" spans="1:10" ht="15.75" thickBot="1" x14ac:dyDescent="0.25">
      <c r="A122" s="131" t="s">
        <v>88</v>
      </c>
      <c r="B122" s="132">
        <v>1</v>
      </c>
      <c r="C122" s="148">
        <v>100</v>
      </c>
      <c r="D122" s="132" t="s">
        <v>14</v>
      </c>
      <c r="E122" s="133">
        <v>1</v>
      </c>
      <c r="F122" s="134">
        <f t="shared" si="7"/>
        <v>100</v>
      </c>
      <c r="G122" s="149" t="s">
        <v>16</v>
      </c>
      <c r="H122" s="150" t="s">
        <v>254</v>
      </c>
      <c r="I122" s="64" t="s">
        <v>65</v>
      </c>
      <c r="J122" s="136" t="s">
        <v>89</v>
      </c>
    </row>
    <row r="123" spans="1:10" ht="15.75" customHeight="1" thickBot="1" x14ac:dyDescent="0.25">
      <c r="A123" s="121" t="s">
        <v>302</v>
      </c>
      <c r="B123" s="122"/>
      <c r="C123" s="122"/>
      <c r="D123" s="122"/>
      <c r="E123" s="122"/>
      <c r="F123" s="122"/>
      <c r="G123" s="122"/>
      <c r="H123" s="122"/>
      <c r="I123" s="122"/>
      <c r="J123" s="123"/>
    </row>
    <row r="124" spans="1:10" ht="30" x14ac:dyDescent="0.2">
      <c r="A124" s="113" t="s">
        <v>95</v>
      </c>
      <c r="B124" s="114">
        <v>700</v>
      </c>
      <c r="C124" s="152">
        <v>9</v>
      </c>
      <c r="D124" s="114" t="s">
        <v>59</v>
      </c>
      <c r="E124" s="116">
        <v>1</v>
      </c>
      <c r="F124" s="117">
        <f t="shared" ref="F124:F131" si="8">B124*C124*E124</f>
        <v>6300</v>
      </c>
      <c r="G124" s="118" t="s">
        <v>9</v>
      </c>
      <c r="H124" s="119" t="s">
        <v>303</v>
      </c>
      <c r="I124" s="119" t="s">
        <v>302</v>
      </c>
      <c r="J124" s="120" t="s">
        <v>96</v>
      </c>
    </row>
    <row r="125" spans="1:10" x14ac:dyDescent="0.2">
      <c r="A125" s="99" t="s">
        <v>97</v>
      </c>
      <c r="B125" s="3">
        <v>700</v>
      </c>
      <c r="C125" s="4">
        <v>1</v>
      </c>
      <c r="D125" s="3" t="s">
        <v>59</v>
      </c>
      <c r="E125" s="58">
        <v>1</v>
      </c>
      <c r="F125" s="5">
        <f t="shared" si="8"/>
        <v>700</v>
      </c>
      <c r="G125" s="62" t="s">
        <v>9</v>
      </c>
      <c r="H125" s="63" t="s">
        <v>303</v>
      </c>
      <c r="I125" s="63" t="s">
        <v>302</v>
      </c>
      <c r="J125" s="100" t="s">
        <v>98</v>
      </c>
    </row>
    <row r="126" spans="1:10" ht="45" x14ac:dyDescent="0.2">
      <c r="A126" s="99" t="s">
        <v>304</v>
      </c>
      <c r="B126" s="3">
        <v>300</v>
      </c>
      <c r="C126" s="4">
        <f>0.11+0.16</f>
        <v>0.27</v>
      </c>
      <c r="D126" s="3" t="s">
        <v>59</v>
      </c>
      <c r="E126" s="58">
        <v>1</v>
      </c>
      <c r="F126" s="5">
        <f t="shared" si="8"/>
        <v>81</v>
      </c>
      <c r="G126" s="62" t="s">
        <v>13</v>
      </c>
      <c r="H126" s="63" t="s">
        <v>303</v>
      </c>
      <c r="I126" s="63" t="s">
        <v>302</v>
      </c>
      <c r="J126" s="100" t="s">
        <v>305</v>
      </c>
    </row>
    <row r="127" spans="1:10" x14ac:dyDescent="0.2">
      <c r="A127" s="107" t="s">
        <v>313</v>
      </c>
      <c r="B127" s="78">
        <v>600</v>
      </c>
      <c r="C127" s="4">
        <v>0.5</v>
      </c>
      <c r="D127" s="3" t="s">
        <v>59</v>
      </c>
      <c r="E127" s="58">
        <v>1</v>
      </c>
      <c r="F127" s="5">
        <f t="shared" si="8"/>
        <v>300</v>
      </c>
      <c r="G127" s="62" t="s">
        <v>13</v>
      </c>
      <c r="H127" s="63" t="s">
        <v>303</v>
      </c>
      <c r="I127" s="63" t="s">
        <v>302</v>
      </c>
      <c r="J127" s="100" t="s">
        <v>324</v>
      </c>
    </row>
    <row r="128" spans="1:10" x14ac:dyDescent="0.2">
      <c r="A128" s="107" t="s">
        <v>314</v>
      </c>
      <c r="B128" s="78">
        <v>500</v>
      </c>
      <c r="C128" s="4">
        <v>2</v>
      </c>
      <c r="D128" s="3" t="s">
        <v>59</v>
      </c>
      <c r="E128" s="58">
        <v>1</v>
      </c>
      <c r="F128" s="5">
        <f t="shared" si="8"/>
        <v>1000</v>
      </c>
      <c r="G128" s="62" t="s">
        <v>13</v>
      </c>
      <c r="H128" s="63" t="s">
        <v>303</v>
      </c>
      <c r="I128" s="63" t="s">
        <v>302</v>
      </c>
      <c r="J128" s="100" t="s">
        <v>322</v>
      </c>
    </row>
    <row r="129" spans="1:10" x14ac:dyDescent="0.2">
      <c r="A129" s="107" t="s">
        <v>315</v>
      </c>
      <c r="B129" s="78">
        <v>1000</v>
      </c>
      <c r="C129" s="4">
        <v>0.72240000000000004</v>
      </c>
      <c r="D129" s="3" t="s">
        <v>59</v>
      </c>
      <c r="E129" s="58">
        <v>1</v>
      </c>
      <c r="F129" s="5">
        <f t="shared" si="8"/>
        <v>722.40000000000009</v>
      </c>
      <c r="G129" s="62" t="s">
        <v>13</v>
      </c>
      <c r="H129" s="63" t="s">
        <v>303</v>
      </c>
      <c r="I129" s="63" t="s">
        <v>302</v>
      </c>
      <c r="J129" s="100" t="s">
        <v>323</v>
      </c>
    </row>
    <row r="130" spans="1:10" ht="75" x14ac:dyDescent="0.2">
      <c r="A130" s="107" t="s">
        <v>326</v>
      </c>
      <c r="B130" s="78">
        <v>1000</v>
      </c>
      <c r="C130" s="4">
        <v>0.5</v>
      </c>
      <c r="D130" s="3" t="s">
        <v>59</v>
      </c>
      <c r="E130" s="58">
        <v>1</v>
      </c>
      <c r="F130" s="5">
        <f t="shared" si="8"/>
        <v>500</v>
      </c>
      <c r="G130" s="62" t="s">
        <v>9</v>
      </c>
      <c r="H130" s="63" t="s">
        <v>303</v>
      </c>
      <c r="I130" s="63" t="s">
        <v>302</v>
      </c>
      <c r="J130" s="100" t="s">
        <v>325</v>
      </c>
    </row>
    <row r="131" spans="1:10" x14ac:dyDescent="0.2">
      <c r="A131" s="99" t="s">
        <v>308</v>
      </c>
      <c r="B131" s="3">
        <v>700</v>
      </c>
      <c r="C131" s="4">
        <v>0</v>
      </c>
      <c r="D131" s="3" t="s">
        <v>59</v>
      </c>
      <c r="E131" s="58">
        <v>1</v>
      </c>
      <c r="F131" s="5">
        <f t="shared" si="8"/>
        <v>0</v>
      </c>
      <c r="G131" s="62" t="s">
        <v>16</v>
      </c>
      <c r="H131" s="63" t="s">
        <v>303</v>
      </c>
      <c r="I131" s="63" t="s">
        <v>302</v>
      </c>
      <c r="J131" s="100" t="s">
        <v>321</v>
      </c>
    </row>
    <row r="132" spans="1:10" x14ac:dyDescent="0.2">
      <c r="A132" s="99" t="s">
        <v>309</v>
      </c>
      <c r="B132" s="3">
        <v>200</v>
      </c>
      <c r="C132" s="4">
        <v>0</v>
      </c>
      <c r="D132" s="3" t="s">
        <v>59</v>
      </c>
      <c r="E132" s="58">
        <v>1</v>
      </c>
      <c r="F132" s="12">
        <v>0</v>
      </c>
      <c r="G132" s="62" t="s">
        <v>16</v>
      </c>
      <c r="H132" s="63" t="s">
        <v>303</v>
      </c>
      <c r="I132" s="63" t="s">
        <v>302</v>
      </c>
      <c r="J132" s="100" t="s">
        <v>321</v>
      </c>
    </row>
    <row r="133" spans="1:10" ht="45" x14ac:dyDescent="0.2">
      <c r="A133" s="99" t="s">
        <v>312</v>
      </c>
      <c r="B133" s="3">
        <v>150</v>
      </c>
      <c r="C133" s="4">
        <f>1.2*(0.02+0.011)</f>
        <v>3.7199999999999997E-2</v>
      </c>
      <c r="D133" s="3" t="s">
        <v>59</v>
      </c>
      <c r="E133" s="58">
        <v>1</v>
      </c>
      <c r="F133" s="5">
        <f t="shared" ref="F133:F141" si="9">B133*C133*E133</f>
        <v>5.5799999999999992</v>
      </c>
      <c r="G133" s="62" t="s">
        <v>13</v>
      </c>
      <c r="H133" s="63" t="s">
        <v>303</v>
      </c>
      <c r="I133" s="63" t="s">
        <v>302</v>
      </c>
      <c r="J133" s="100" t="s">
        <v>320</v>
      </c>
    </row>
    <row r="134" spans="1:10" ht="30" x14ac:dyDescent="0.2">
      <c r="A134" s="99" t="s">
        <v>99</v>
      </c>
      <c r="B134" s="3">
        <v>400</v>
      </c>
      <c r="C134" s="4">
        <v>0.5</v>
      </c>
      <c r="D134" s="3" t="s">
        <v>59</v>
      </c>
      <c r="E134" s="58">
        <v>1</v>
      </c>
      <c r="F134" s="5">
        <f t="shared" si="9"/>
        <v>200</v>
      </c>
      <c r="G134" s="67" t="s">
        <v>16</v>
      </c>
      <c r="H134" s="68" t="s">
        <v>303</v>
      </c>
      <c r="I134" s="63" t="s">
        <v>302</v>
      </c>
      <c r="J134" s="100" t="s">
        <v>100</v>
      </c>
    </row>
    <row r="135" spans="1:10" x14ac:dyDescent="0.2">
      <c r="A135" s="99" t="s">
        <v>101</v>
      </c>
      <c r="B135" s="3">
        <v>1</v>
      </c>
      <c r="C135" s="4">
        <v>200</v>
      </c>
      <c r="D135" s="3" t="s">
        <v>59</v>
      </c>
      <c r="E135" s="58">
        <v>1</v>
      </c>
      <c r="F135" s="5">
        <f t="shared" si="9"/>
        <v>200</v>
      </c>
      <c r="G135" s="67" t="s">
        <v>16</v>
      </c>
      <c r="H135" s="68" t="s">
        <v>303</v>
      </c>
      <c r="I135" s="63" t="s">
        <v>302</v>
      </c>
      <c r="J135" s="100" t="s">
        <v>102</v>
      </c>
    </row>
    <row r="136" spans="1:10" x14ac:dyDescent="0.2">
      <c r="A136" s="99" t="s">
        <v>103</v>
      </c>
      <c r="B136" s="3">
        <v>1</v>
      </c>
      <c r="C136" s="4">
        <v>0</v>
      </c>
      <c r="D136" s="3" t="s">
        <v>21</v>
      </c>
      <c r="E136" s="58">
        <v>1</v>
      </c>
      <c r="F136" s="5">
        <f t="shared" si="9"/>
        <v>0</v>
      </c>
      <c r="G136" s="67" t="s">
        <v>16</v>
      </c>
      <c r="H136" s="68" t="s">
        <v>296</v>
      </c>
      <c r="I136" s="63" t="s">
        <v>302</v>
      </c>
      <c r="J136" s="100" t="s">
        <v>311</v>
      </c>
    </row>
    <row r="137" spans="1:10" x14ac:dyDescent="0.2">
      <c r="A137" s="99" t="s">
        <v>104</v>
      </c>
      <c r="B137" s="3">
        <v>1</v>
      </c>
      <c r="C137" s="4">
        <v>0</v>
      </c>
      <c r="D137" s="3" t="s">
        <v>21</v>
      </c>
      <c r="E137" s="58">
        <v>1</v>
      </c>
      <c r="F137" s="5">
        <f t="shared" si="9"/>
        <v>0</v>
      </c>
      <c r="G137" s="62" t="s">
        <v>16</v>
      </c>
      <c r="H137" s="63" t="s">
        <v>296</v>
      </c>
      <c r="I137" s="63" t="s">
        <v>302</v>
      </c>
      <c r="J137" s="100" t="s">
        <v>311</v>
      </c>
    </row>
    <row r="138" spans="1:10" x14ac:dyDescent="0.2">
      <c r="A138" s="99" t="s">
        <v>105</v>
      </c>
      <c r="B138" s="3">
        <v>1</v>
      </c>
      <c r="C138" s="4">
        <v>100</v>
      </c>
      <c r="D138" s="3" t="s">
        <v>106</v>
      </c>
      <c r="E138" s="58">
        <v>1</v>
      </c>
      <c r="F138" s="5">
        <f t="shared" si="9"/>
        <v>100</v>
      </c>
      <c r="G138" s="62" t="s">
        <v>9</v>
      </c>
      <c r="H138" s="63" t="s">
        <v>296</v>
      </c>
      <c r="I138" s="63" t="s">
        <v>302</v>
      </c>
      <c r="J138" s="100" t="s">
        <v>310</v>
      </c>
    </row>
    <row r="139" spans="1:10" x14ac:dyDescent="0.2">
      <c r="A139" s="99" t="s">
        <v>107</v>
      </c>
      <c r="B139" s="3">
        <v>1</v>
      </c>
      <c r="C139" s="4">
        <v>300</v>
      </c>
      <c r="D139" s="3" t="s">
        <v>14</v>
      </c>
      <c r="E139" s="58">
        <v>1</v>
      </c>
      <c r="F139" s="5">
        <f t="shared" si="9"/>
        <v>300</v>
      </c>
      <c r="G139" s="67" t="s">
        <v>16</v>
      </c>
      <c r="H139" s="68" t="s">
        <v>296</v>
      </c>
      <c r="I139" s="63" t="s">
        <v>302</v>
      </c>
      <c r="J139" s="100" t="s">
        <v>108</v>
      </c>
    </row>
    <row r="140" spans="1:10" x14ac:dyDescent="0.2">
      <c r="A140" s="99" t="s">
        <v>109</v>
      </c>
      <c r="B140" s="3">
        <v>1000</v>
      </c>
      <c r="C140" s="4">
        <v>0.2</v>
      </c>
      <c r="D140" s="3" t="s">
        <v>59</v>
      </c>
      <c r="E140" s="58">
        <v>1</v>
      </c>
      <c r="F140" s="12">
        <f t="shared" si="9"/>
        <v>200</v>
      </c>
      <c r="G140" s="62" t="s">
        <v>9</v>
      </c>
      <c r="H140" s="63" t="s">
        <v>296</v>
      </c>
      <c r="I140" s="63" t="s">
        <v>302</v>
      </c>
      <c r="J140" s="100" t="s">
        <v>110</v>
      </c>
    </row>
    <row r="141" spans="1:10" x14ac:dyDescent="0.2">
      <c r="A141" s="99" t="s">
        <v>111</v>
      </c>
      <c r="B141" s="3">
        <v>500</v>
      </c>
      <c r="C141" s="4">
        <v>0.6</v>
      </c>
      <c r="D141" s="3" t="s">
        <v>59</v>
      </c>
      <c r="E141" s="58">
        <v>1</v>
      </c>
      <c r="F141" s="12">
        <f t="shared" si="9"/>
        <v>300</v>
      </c>
      <c r="G141" s="67" t="s">
        <v>16</v>
      </c>
      <c r="H141" s="68" t="s">
        <v>296</v>
      </c>
      <c r="I141" s="63" t="s">
        <v>302</v>
      </c>
      <c r="J141" s="100" t="s">
        <v>112</v>
      </c>
    </row>
    <row r="142" spans="1:10" x14ac:dyDescent="0.2">
      <c r="A142" s="99" t="s">
        <v>113</v>
      </c>
      <c r="B142" s="3">
        <v>1000</v>
      </c>
      <c r="C142" s="4">
        <v>0.76</v>
      </c>
      <c r="D142" s="3" t="s">
        <v>59</v>
      </c>
      <c r="E142" s="58">
        <v>1</v>
      </c>
      <c r="F142" s="12">
        <f t="shared" ref="F142:F147" si="10">B142*C142*E142</f>
        <v>760</v>
      </c>
      <c r="G142" s="62" t="s">
        <v>9</v>
      </c>
      <c r="H142" s="63" t="s">
        <v>296</v>
      </c>
      <c r="I142" s="63" t="s">
        <v>302</v>
      </c>
      <c r="J142" s="100" t="s">
        <v>114</v>
      </c>
    </row>
    <row r="143" spans="1:10" x14ac:dyDescent="0.2">
      <c r="A143" s="99" t="s">
        <v>316</v>
      </c>
      <c r="B143" s="3">
        <v>500</v>
      </c>
      <c r="C143" s="4">
        <v>1</v>
      </c>
      <c r="D143" s="3" t="s">
        <v>59</v>
      </c>
      <c r="E143" s="58">
        <v>1</v>
      </c>
      <c r="F143" s="12">
        <f t="shared" si="10"/>
        <v>500</v>
      </c>
      <c r="G143" s="62" t="s">
        <v>9</v>
      </c>
      <c r="H143" s="63" t="s">
        <v>296</v>
      </c>
      <c r="I143" s="63" t="s">
        <v>302</v>
      </c>
      <c r="J143" s="100" t="s">
        <v>115</v>
      </c>
    </row>
    <row r="144" spans="1:10" x14ac:dyDescent="0.2">
      <c r="A144" s="99" t="s">
        <v>116</v>
      </c>
      <c r="B144" s="3">
        <v>500</v>
      </c>
      <c r="C144" s="4">
        <v>5</v>
      </c>
      <c r="D144" s="3" t="s">
        <v>59</v>
      </c>
      <c r="E144" s="58">
        <v>1</v>
      </c>
      <c r="F144" s="5">
        <f t="shared" si="10"/>
        <v>2500</v>
      </c>
      <c r="G144" s="67" t="s">
        <v>13</v>
      </c>
      <c r="H144" s="68" t="s">
        <v>296</v>
      </c>
      <c r="I144" s="63" t="s">
        <v>302</v>
      </c>
      <c r="J144" s="100" t="s">
        <v>117</v>
      </c>
    </row>
    <row r="145" spans="1:10" ht="60" x14ac:dyDescent="0.2">
      <c r="A145" s="99" t="s">
        <v>118</v>
      </c>
      <c r="B145" s="3">
        <v>1</v>
      </c>
      <c r="C145" s="4">
        <v>1000</v>
      </c>
      <c r="D145" s="3" t="s">
        <v>21</v>
      </c>
      <c r="E145" s="58">
        <v>1</v>
      </c>
      <c r="F145" s="5">
        <f t="shared" si="10"/>
        <v>1000</v>
      </c>
      <c r="G145" s="67" t="s">
        <v>16</v>
      </c>
      <c r="H145" s="68" t="s">
        <v>303</v>
      </c>
      <c r="I145" s="63" t="s">
        <v>302</v>
      </c>
      <c r="J145" s="100" t="s">
        <v>119</v>
      </c>
    </row>
    <row r="146" spans="1:10" x14ac:dyDescent="0.2">
      <c r="A146" s="99" t="s">
        <v>124</v>
      </c>
      <c r="B146" s="3">
        <v>1</v>
      </c>
      <c r="C146" s="4">
        <v>2500</v>
      </c>
      <c r="D146" s="3" t="s">
        <v>125</v>
      </c>
      <c r="E146" s="58">
        <v>1</v>
      </c>
      <c r="F146" s="5">
        <f t="shared" si="10"/>
        <v>2500</v>
      </c>
      <c r="G146" s="62" t="s">
        <v>9</v>
      </c>
      <c r="H146" s="63" t="s">
        <v>303</v>
      </c>
      <c r="I146" s="63" t="s">
        <v>302</v>
      </c>
      <c r="J146" s="100" t="s">
        <v>126</v>
      </c>
    </row>
    <row r="147" spans="1:10" ht="15.75" thickBot="1" x14ac:dyDescent="0.25">
      <c r="A147" s="131" t="s">
        <v>127</v>
      </c>
      <c r="B147" s="132">
        <v>1</v>
      </c>
      <c r="C147" s="148">
        <v>1000</v>
      </c>
      <c r="D147" s="132" t="s">
        <v>125</v>
      </c>
      <c r="E147" s="133">
        <v>1</v>
      </c>
      <c r="F147" s="134">
        <f t="shared" si="10"/>
        <v>1000</v>
      </c>
      <c r="G147" s="149" t="s">
        <v>16</v>
      </c>
      <c r="H147" s="150" t="s">
        <v>303</v>
      </c>
      <c r="I147" s="150" t="s">
        <v>302</v>
      </c>
      <c r="J147" s="136" t="s">
        <v>128</v>
      </c>
    </row>
    <row r="148" spans="1:10" ht="15.75" customHeight="1" thickBot="1" x14ac:dyDescent="0.25">
      <c r="A148" s="121" t="s">
        <v>129</v>
      </c>
      <c r="B148" s="122"/>
      <c r="C148" s="122"/>
      <c r="D148" s="122"/>
      <c r="E148" s="122"/>
      <c r="F148" s="122"/>
      <c r="G148" s="122"/>
      <c r="H148" s="122"/>
      <c r="I148" s="122"/>
      <c r="J148" s="123"/>
    </row>
    <row r="149" spans="1:10" ht="45" x14ac:dyDescent="0.2">
      <c r="A149" s="113" t="s">
        <v>120</v>
      </c>
      <c r="B149" s="114">
        <v>600</v>
      </c>
      <c r="C149" s="152">
        <v>0.3</v>
      </c>
      <c r="D149" s="114" t="s">
        <v>106</v>
      </c>
      <c r="E149" s="116">
        <v>10</v>
      </c>
      <c r="F149" s="117">
        <f>B149*C149*E149</f>
        <v>1800</v>
      </c>
      <c r="G149" s="153" t="s">
        <v>13</v>
      </c>
      <c r="H149" s="154" t="s">
        <v>296</v>
      </c>
      <c r="I149" s="154" t="s">
        <v>129</v>
      </c>
      <c r="J149" s="120" t="s">
        <v>121</v>
      </c>
    </row>
    <row r="150" spans="1:10" x14ac:dyDescent="0.2">
      <c r="A150" s="99" t="s">
        <v>122</v>
      </c>
      <c r="B150" s="3">
        <v>10</v>
      </c>
      <c r="C150" s="4">
        <v>70</v>
      </c>
      <c r="D150" s="3" t="s">
        <v>8</v>
      </c>
      <c r="E150" s="58">
        <v>1</v>
      </c>
      <c r="F150" s="5">
        <f>B150*C150*E150</f>
        <v>700</v>
      </c>
      <c r="G150" s="62" t="s">
        <v>9</v>
      </c>
      <c r="H150" s="63" t="s">
        <v>296</v>
      </c>
      <c r="I150" s="68" t="s">
        <v>129</v>
      </c>
      <c r="J150" s="100" t="s">
        <v>123</v>
      </c>
    </row>
    <row r="151" spans="1:10" x14ac:dyDescent="0.2">
      <c r="A151" s="99" t="s">
        <v>130</v>
      </c>
      <c r="B151" s="3">
        <v>1</v>
      </c>
      <c r="C151" s="4">
        <v>120</v>
      </c>
      <c r="D151" s="3" t="s">
        <v>131</v>
      </c>
      <c r="E151" s="58">
        <v>5</v>
      </c>
      <c r="F151" s="5">
        <f>B151*C151*E151</f>
        <v>600</v>
      </c>
      <c r="G151" s="62" t="s">
        <v>9</v>
      </c>
      <c r="H151" s="63" t="s">
        <v>296</v>
      </c>
      <c r="I151" s="68" t="s">
        <v>129</v>
      </c>
      <c r="J151" s="100" t="s">
        <v>132</v>
      </c>
    </row>
    <row r="152" spans="1:10" x14ac:dyDescent="0.2">
      <c r="A152" s="99" t="s">
        <v>133</v>
      </c>
      <c r="B152" s="3">
        <v>1</v>
      </c>
      <c r="C152" s="4">
        <v>100</v>
      </c>
      <c r="D152" s="3" t="s">
        <v>106</v>
      </c>
      <c r="E152" s="58">
        <v>1</v>
      </c>
      <c r="F152" s="5">
        <f>B152*C152*E152</f>
        <v>100</v>
      </c>
      <c r="G152" s="67" t="s">
        <v>16</v>
      </c>
      <c r="H152" s="68" t="s">
        <v>296</v>
      </c>
      <c r="I152" s="68" t="s">
        <v>129</v>
      </c>
      <c r="J152" s="100" t="s">
        <v>317</v>
      </c>
    </row>
    <row r="153" spans="1:10" ht="15.75" thickBot="1" x14ac:dyDescent="0.25">
      <c r="A153" s="131" t="s">
        <v>318</v>
      </c>
      <c r="B153" s="132">
        <v>1</v>
      </c>
      <c r="C153" s="148">
        <v>200</v>
      </c>
      <c r="D153" s="132" t="s">
        <v>106</v>
      </c>
      <c r="E153" s="133">
        <v>1</v>
      </c>
      <c r="F153" s="134">
        <f>B153*C153*E153</f>
        <v>200</v>
      </c>
      <c r="G153" s="135" t="s">
        <v>9</v>
      </c>
      <c r="H153" s="64" t="s">
        <v>296</v>
      </c>
      <c r="I153" s="150" t="s">
        <v>129</v>
      </c>
      <c r="J153" s="165" t="s">
        <v>319</v>
      </c>
    </row>
    <row r="154" spans="1:10" ht="15.75" customHeight="1" thickBot="1" x14ac:dyDescent="0.25">
      <c r="A154" s="121" t="s">
        <v>298</v>
      </c>
      <c r="B154" s="122"/>
      <c r="C154" s="122"/>
      <c r="D154" s="122"/>
      <c r="E154" s="122"/>
      <c r="F154" s="122"/>
      <c r="G154" s="122"/>
      <c r="H154" s="122"/>
      <c r="I154" s="122"/>
      <c r="J154" s="123"/>
    </row>
    <row r="155" spans="1:10" ht="30.75" thickBot="1" x14ac:dyDescent="0.25">
      <c r="A155" s="166" t="s">
        <v>298</v>
      </c>
      <c r="B155" s="167">
        <v>1</v>
      </c>
      <c r="C155" s="168">
        <v>12000</v>
      </c>
      <c r="D155" s="167" t="s">
        <v>106</v>
      </c>
      <c r="E155" s="169">
        <v>1</v>
      </c>
      <c r="F155" s="170">
        <f>B155*C155*E155</f>
        <v>12000</v>
      </c>
      <c r="G155" s="171" t="s">
        <v>9</v>
      </c>
      <c r="H155" s="172" t="s">
        <v>297</v>
      </c>
      <c r="I155" s="172" t="s">
        <v>298</v>
      </c>
      <c r="J155" s="173" t="s">
        <v>299</v>
      </c>
    </row>
    <row r="159" spans="1:10" ht="16.5" thickTop="1" thickBot="1" x14ac:dyDescent="0.25">
      <c r="A159" s="13" t="s">
        <v>134</v>
      </c>
      <c r="B159" s="77">
        <f>SUM(F4:F155)</f>
        <v>124145.18</v>
      </c>
    </row>
  </sheetData>
  <mergeCells count="12">
    <mergeCell ref="A154:J154"/>
    <mergeCell ref="A148:J148"/>
    <mergeCell ref="A113:J113"/>
    <mergeCell ref="A123:J123"/>
    <mergeCell ref="A102:J102"/>
    <mergeCell ref="A58:J58"/>
    <mergeCell ref="A85:J85"/>
    <mergeCell ref="A1:J1"/>
    <mergeCell ref="A3:J3"/>
    <mergeCell ref="A13:J13"/>
    <mergeCell ref="A15:J15"/>
    <mergeCell ref="A51:J51"/>
  </mergeCells>
  <conditionalFormatting sqref="A4:XFD1048576">
    <cfRule type="expression" dxfId="31" priority="1">
      <formula>$G4="ELHAGYHATÓ"</formula>
    </cfRule>
    <cfRule type="expression" dxfId="30" priority="2">
      <formula>$G4="OPCIÓ"</formula>
    </cfRule>
    <cfRule type="expression" dxfId="29" priority="3">
      <formula>$G4="KELL"</formula>
    </cfRule>
  </conditionalFormatting>
  <hyperlinks>
    <hyperlink ref="J124" r:id="rId1"/>
    <hyperlink ref="J6" r:id="rId2"/>
    <hyperlink ref="J8" r:id="rId3"/>
    <hyperlink ref="J65" r:id="rId4"/>
    <hyperlink ref="J67" r:id="rId5"/>
    <hyperlink ref="J69" r:id="rId6" display="http://www.leifheit-eshop.sk/kategoria/zahradne-susiaky-a-prislusenstvo/prislusenstvo-k-zahradnym-susiakom/leifheit-nahradna-snura-62-m-85610/"/>
    <hyperlink ref="J71" r:id="rId7"/>
    <hyperlink ref="J96" r:id="rId8"/>
  </hyperlinks>
  <pageMargins left="0.7" right="0.7" top="0.78749999999999998" bottom="0.78749999999999998" header="0.51180555555555496" footer="0.51180555555555496"/>
  <pageSetup paperSize="9" firstPageNumber="0" orientation="portrait" horizontalDpi="300" verticalDpi="30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15"/>
  <sheetViews>
    <sheetView zoomScale="90" zoomScaleNormal="90" workbookViewId="0">
      <selection activeCell="D21" sqref="D21"/>
    </sheetView>
  </sheetViews>
  <sheetFormatPr defaultRowHeight="12.75" x14ac:dyDescent="0.2"/>
  <cols>
    <col min="1" max="1" width="23.7109375"/>
    <col min="2" max="2" width="10.140625"/>
    <col min="3" max="3" width="9.42578125"/>
    <col min="4" max="4" width="15.5703125"/>
    <col min="5" max="5" width="10.140625"/>
    <col min="6" max="6" width="8.42578125" style="14"/>
    <col min="7" max="7" width="4.85546875"/>
    <col min="8" max="1021" width="13.85546875"/>
  </cols>
  <sheetData>
    <row r="1" spans="1:1020" ht="19.5" x14ac:dyDescent="0.2">
      <c r="A1" s="94" t="s">
        <v>381</v>
      </c>
      <c r="B1" s="94"/>
      <c r="C1" s="94"/>
      <c r="D1" s="94"/>
      <c r="E1" s="94"/>
      <c r="F1" s="94"/>
    </row>
    <row r="3" spans="1:1020" s="18" customFormat="1" ht="15" x14ac:dyDescent="0.25">
      <c r="A3" s="15" t="s">
        <v>186</v>
      </c>
      <c r="B3" s="15" t="s">
        <v>9</v>
      </c>
      <c r="C3" s="16" t="s">
        <v>13</v>
      </c>
      <c r="D3" s="15" t="s">
        <v>16</v>
      </c>
      <c r="E3" s="15" t="s">
        <v>136</v>
      </c>
      <c r="F3" s="17" t="s">
        <v>137</v>
      </c>
      <c r="AMF3"/>
    </row>
    <row r="4" spans="1:1020" x14ac:dyDescent="0.2">
      <c r="A4" t="str">
        <f>kiadások!A3</f>
        <v>Konyha</v>
      </c>
      <c r="B4" s="19">
        <f>SUMIFS(kiadások!$F:$F,kiadások!$I:$I,'Kiadások csoportositva'!$A4,kiadások!$G:$G,'Kiadások csoportositva'!B$3)</f>
        <v>67263.899999999994</v>
      </c>
      <c r="C4" s="19">
        <f>SUMIFS(kiadások!$F:$F,kiadások!$I:$I,'Kiadások csoportositva'!$A4,kiadások!$G:$G,'Kiadások csoportositva'!C$3)</f>
        <v>0</v>
      </c>
      <c r="D4" s="19">
        <f>SUMIFS(kiadások!$F:$F,kiadások!$I:$I,'Kiadások csoportositva'!$A4,kiadások!$G:$G,'Kiadások csoportositva'!D$3)</f>
        <v>0</v>
      </c>
      <c r="E4" s="20">
        <f t="shared" ref="E4" si="0">SUM(B4:D4)</f>
        <v>67263.899999999994</v>
      </c>
      <c r="F4" s="21">
        <f>E4/$E$15</f>
        <v>0.54181644426307973</v>
      </c>
    </row>
    <row r="5" spans="1:1020" x14ac:dyDescent="0.2">
      <c r="A5" t="str">
        <f>kiadások!A13</f>
        <v>Utaztatás</v>
      </c>
      <c r="B5" s="19">
        <f>SUMIFS(kiadások!$F:$F,kiadások!$I:$I,'Kiadások csoportositva'!$A5,kiadások!$G:$G,'Kiadások csoportositva'!B$3)</f>
        <v>3168</v>
      </c>
      <c r="C5" s="19">
        <f>SUMIFS(kiadások!$F:$F,kiadások!$I:$I,'Kiadások csoportositva'!$A5,kiadások!$G:$G,'Kiadások csoportositva'!C$3)</f>
        <v>0</v>
      </c>
      <c r="D5" s="19">
        <f>SUMIFS(kiadások!$F:$F,kiadások!$I:$I,'Kiadások csoportositva'!$A5,kiadások!$G:$G,'Kiadások csoportositva'!D$3)</f>
        <v>0</v>
      </c>
      <c r="E5" s="20">
        <f t="shared" ref="E5" si="1">SUM(B5:D5)</f>
        <v>3168</v>
      </c>
      <c r="F5" s="21">
        <f t="shared" ref="F5:F8" si="2">E5/$E$15</f>
        <v>2.5518509860793629E-2</v>
      </c>
    </row>
    <row r="6" spans="1:1020" x14ac:dyDescent="0.2">
      <c r="A6" t="str">
        <f>kiadások!A15</f>
        <v>Logisztika</v>
      </c>
      <c r="B6" s="19">
        <f>SUMIFS(kiadások!$F:$F,kiadások!$I:$I,'Kiadások csoportositva'!$A6,kiadások!$G:$G,'Kiadások csoportositva'!B$3)</f>
        <v>5735.5</v>
      </c>
      <c r="C6" s="19">
        <f>SUMIFS(kiadások!$F:$F,kiadások!$I:$I,'Kiadások csoportositva'!$A6,kiadások!$G:$G,'Kiadások csoportositva'!C$3)</f>
        <v>6386</v>
      </c>
      <c r="D6" s="19">
        <f>SUMIFS(kiadások!$F:$F,kiadások!$I:$I,'Kiadások csoportositva'!$A6,kiadások!$G:$G,'Kiadások csoportositva'!D$3)</f>
        <v>300</v>
      </c>
      <c r="E6" s="20">
        <f t="shared" ref="E6:E14" si="3">SUM(B6:D6)</f>
        <v>12421.5</v>
      </c>
      <c r="F6" s="21">
        <f t="shared" si="2"/>
        <v>0.10005624060475002</v>
      </c>
    </row>
    <row r="7" spans="1:1020" x14ac:dyDescent="0.2">
      <c r="A7" t="str">
        <f>kiadások!A51</f>
        <v>Egészségügyi team</v>
      </c>
      <c r="B7" s="19">
        <f>SUMIFS(kiadások!$F:$F,kiadások!$I:$I,'Kiadások csoportositva'!$A7,kiadások!$G:$G,'Kiadások csoportositva'!B$3)</f>
        <v>170</v>
      </c>
      <c r="C7" s="19">
        <f>SUMIFS(kiadások!$F:$F,kiadások!$I:$I,'Kiadások csoportositva'!$A7,kiadások!$G:$G,'Kiadások csoportositva'!C$3)</f>
        <v>0</v>
      </c>
      <c r="D7" s="19">
        <f>SUMIFS(kiadások!$F:$F,kiadások!$I:$I,'Kiadások csoportositva'!$A7,kiadások!$G:$G,'Kiadások csoportositva'!D$3)</f>
        <v>500</v>
      </c>
      <c r="E7" s="20">
        <f t="shared" si="3"/>
        <v>670</v>
      </c>
      <c r="F7" s="21">
        <f t="shared" si="2"/>
        <v>5.3969070728319864E-3</v>
      </c>
    </row>
    <row r="8" spans="1:1020" x14ac:dyDescent="0.2">
      <c r="A8" t="str">
        <f>kiadások!A58</f>
        <v>Kommunikáció team</v>
      </c>
      <c r="B8" s="19">
        <f>SUMIFS(kiadások!$F:$F,kiadások!$I:$I,'Kiadások csoportositva'!$A8,kiadások!$G:$G,'Kiadások csoportositva'!B$3)</f>
        <v>1429</v>
      </c>
      <c r="C8" s="19">
        <f>SUMIFS(kiadások!$F:$F,kiadások!$I:$I,'Kiadások csoportositva'!$A8,kiadások!$G:$G,'Kiadások csoportositva'!C$3)</f>
        <v>1357</v>
      </c>
      <c r="D8" s="19">
        <f>SUMIFS(kiadások!$F:$F,kiadások!$I:$I,'Kiadások csoportositva'!$A8,kiadások!$G:$G,'Kiadások csoportositva'!D$3)</f>
        <v>0</v>
      </c>
      <c r="E8" s="20">
        <f t="shared" si="3"/>
        <v>2786</v>
      </c>
      <c r="F8" s="21">
        <f t="shared" si="2"/>
        <v>2.2441467320761067E-2</v>
      </c>
    </row>
    <row r="9" spans="1:1020" x14ac:dyDescent="0.2">
      <c r="A9" t="str">
        <f>kiadások!A85</f>
        <v>Keret team</v>
      </c>
      <c r="B9" s="19">
        <f>SUMIFS(kiadások!$F:$F,kiadások!$I:$I,'Kiadások csoportositva'!$A9,kiadások!$G:$G,'Kiadások csoportositva'!B$3)</f>
        <v>301</v>
      </c>
      <c r="C9" s="19">
        <f>SUMIFS(kiadások!$F:$F,kiadások!$I:$I,'Kiadások csoportositva'!$A9,kiadások!$G:$G,'Kiadások csoportositva'!C$3)</f>
        <v>120</v>
      </c>
      <c r="D9" s="19">
        <f>SUMIFS(kiadások!$F:$F,kiadások!$I:$I,'Kiadások csoportositva'!$A9,kiadások!$G:$G,'Kiadások csoportositva'!D$3)</f>
        <v>0</v>
      </c>
      <c r="E9" s="20">
        <f t="shared" si="3"/>
        <v>421</v>
      </c>
      <c r="F9" s="21">
        <f t="shared" ref="F9:F14" si="4">E9/$E$15</f>
        <v>3.391190862182487E-3</v>
      </c>
    </row>
    <row r="10" spans="1:1020" x14ac:dyDescent="0.2">
      <c r="A10" t="str">
        <f>kiadások!A102</f>
        <v>Program team</v>
      </c>
      <c r="B10" s="19">
        <f>SUMIFS(kiadások!$F:$F,kiadások!$I:$I,'Kiadások csoportositva'!$A10,kiadások!$G:$G,'Kiadások csoportositva'!B$3)</f>
        <v>1140</v>
      </c>
      <c r="C10" s="19">
        <f>SUMIFS(kiadások!$F:$F,kiadások!$I:$I,'Kiadások csoportositva'!$A10,kiadások!$G:$G,'Kiadások csoportositva'!C$3)</f>
        <v>50</v>
      </c>
      <c r="D10" s="19">
        <f>SUMIFS(kiadások!$F:$F,kiadások!$I:$I,'Kiadások csoportositva'!$A10,kiadások!$G:$G,'Kiadások csoportositva'!D$3)</f>
        <v>50</v>
      </c>
      <c r="E10" s="20">
        <f t="shared" si="3"/>
        <v>1240</v>
      </c>
      <c r="F10" s="21">
        <f t="shared" si="4"/>
        <v>9.9883056273308395E-3</v>
      </c>
    </row>
    <row r="11" spans="1:1020" x14ac:dyDescent="0.2">
      <c r="A11" t="str">
        <f>kiadások!A113</f>
        <v>Tábori felszerelés</v>
      </c>
      <c r="B11" s="19">
        <f>SUMIFS(kiadások!$F:$F,kiadások!$I:$I,'Kiadások csoportositva'!$A11,kiadások!$G:$G,'Kiadások csoportositva'!B$3)</f>
        <v>1026</v>
      </c>
      <c r="C11" s="19">
        <f>SUMIFS(kiadások!$F:$F,kiadások!$I:$I,'Kiadások csoportositva'!$A11,kiadások!$G:$G,'Kiadások csoportositva'!C$3)</f>
        <v>0</v>
      </c>
      <c r="D11" s="19">
        <f>SUMIFS(kiadások!$F:$F,kiadások!$I:$I,'Kiadások csoportositva'!$A11,kiadások!$G:$G,'Kiadások csoportositva'!D$3)</f>
        <v>579.79999999999995</v>
      </c>
      <c r="E11" s="20">
        <f t="shared" si="3"/>
        <v>1605.8</v>
      </c>
      <c r="F11" s="21">
        <f t="shared" si="4"/>
        <v>1.2934855787393437E-2</v>
      </c>
    </row>
    <row r="12" spans="1:1020" x14ac:dyDescent="0.2">
      <c r="A12" t="str">
        <f>kiadások!A123</f>
        <v>Tábori marketing</v>
      </c>
      <c r="B12" s="19">
        <f>SUMIFS(kiadások!$F:$F,kiadások!$I:$I,'Kiadások csoportositva'!$A12,kiadások!$G:$G,'Kiadások csoportositva'!B$3)</f>
        <v>11560</v>
      </c>
      <c r="C12" s="19">
        <f>SUMIFS(kiadások!$F:$F,kiadások!$I:$I,'Kiadások csoportositva'!$A12,kiadások!$G:$G,'Kiadások csoportositva'!C$3)</f>
        <v>4608.9799999999996</v>
      </c>
      <c r="D12" s="19">
        <f>SUMIFS(kiadások!$F:$F,kiadások!$I:$I,'Kiadások csoportositva'!$A12,kiadások!$G:$G,'Kiadások csoportositva'!D$3)</f>
        <v>3000</v>
      </c>
      <c r="E12" s="20">
        <f t="shared" si="3"/>
        <v>19168.98</v>
      </c>
      <c r="F12" s="21">
        <f t="shared" si="4"/>
        <v>0.15440776677757445</v>
      </c>
    </row>
    <row r="13" spans="1:1020" x14ac:dyDescent="0.2">
      <c r="A13" t="str">
        <f>kiadások!A148</f>
        <v>Szervezési költségek</v>
      </c>
      <c r="B13" s="19">
        <f>SUMIFS(kiadások!$F:$F,kiadások!$I:$I,'Kiadások csoportositva'!$A13,kiadások!$G:$G,'Kiadások csoportositva'!B$3)</f>
        <v>1500</v>
      </c>
      <c r="C13" s="19">
        <f>SUMIFS(kiadások!$F:$F,kiadások!$I:$I,'Kiadások csoportositva'!$A13,kiadások!$G:$G,'Kiadások csoportositva'!C$3)</f>
        <v>1800</v>
      </c>
      <c r="D13" s="19">
        <f>SUMIFS(kiadások!$F:$F,kiadások!$I:$I,'Kiadások csoportositva'!$A13,kiadások!$G:$G,'Kiadások csoportositva'!D$3)</f>
        <v>100</v>
      </c>
      <c r="E13" s="20">
        <f t="shared" si="3"/>
        <v>3400</v>
      </c>
      <c r="F13" s="21">
        <f t="shared" si="4"/>
        <v>2.7387289623326497E-2</v>
      </c>
    </row>
    <row r="14" spans="1:1020" x14ac:dyDescent="0.2">
      <c r="A14" t="str">
        <f>kiadások!A154</f>
        <v>Hosszú távú eszközök</v>
      </c>
      <c r="B14" s="19">
        <f>SUMIFS(kiadások!$F:$F,kiadások!$I:$I,'Kiadások csoportositva'!$A14,kiadások!$G:$G,'Kiadások csoportositva'!B$3)</f>
        <v>12000</v>
      </c>
      <c r="C14" s="19">
        <f>SUMIFS(kiadások!$F:$F,kiadások!$I:$I,'Kiadások csoportositva'!$A14,kiadások!$G:$G,'Kiadások csoportositva'!C$3)</f>
        <v>0</v>
      </c>
      <c r="D14" s="19">
        <f>SUMIFS(kiadások!$F:$F,kiadások!$I:$I,'Kiadások csoportositva'!$A14,kiadások!$G:$G,'Kiadások csoportositva'!D$3)</f>
        <v>0</v>
      </c>
      <c r="E14" s="20">
        <f t="shared" si="3"/>
        <v>12000</v>
      </c>
      <c r="F14" s="21">
        <f t="shared" si="4"/>
        <v>9.6661022199975868E-2</v>
      </c>
    </row>
    <row r="15" spans="1:1020" x14ac:dyDescent="0.2">
      <c r="A15" s="22" t="s">
        <v>138</v>
      </c>
      <c r="B15" s="23">
        <f>SUM(B4:B14)</f>
        <v>105293.4</v>
      </c>
      <c r="C15" s="23">
        <f>SUM(C4:C14)</f>
        <v>14321.98</v>
      </c>
      <c r="D15" s="23">
        <f>SUM(D4:D14)</f>
        <v>4529.8</v>
      </c>
      <c r="E15" s="23">
        <f>SUM(E4:E14)</f>
        <v>124145.18</v>
      </c>
      <c r="F15" s="24">
        <f>SUM(F4:F14)</f>
        <v>1.0000000000000002</v>
      </c>
    </row>
  </sheetData>
  <mergeCells count="1">
    <mergeCell ref="A1:F1"/>
  </mergeCells>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Roman,Regular"&amp;12&amp;A</oddHeader>
    <oddFooter>&amp;C&amp;"Times New Roman,Regular"&amp;12Strana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44"/>
  <sheetViews>
    <sheetView topLeftCell="A16" zoomScale="80" zoomScaleNormal="80" workbookViewId="0">
      <selection activeCell="H11" sqref="H11"/>
    </sheetView>
  </sheetViews>
  <sheetFormatPr defaultRowHeight="15" x14ac:dyDescent="0.2"/>
  <cols>
    <col min="1" max="1" width="29" style="91" bestFit="1" customWidth="1"/>
    <col min="2" max="2" width="20" style="91" bestFit="1" customWidth="1"/>
    <col min="3" max="16384" width="9.140625" style="91"/>
  </cols>
  <sheetData>
    <row r="3" spans="1:2" x14ac:dyDescent="0.2">
      <c r="A3" s="89" t="s">
        <v>384</v>
      </c>
      <c r="B3" s="90" t="s">
        <v>387</v>
      </c>
    </row>
    <row r="4" spans="1:2" x14ac:dyDescent="0.2">
      <c r="A4" s="92" t="s">
        <v>239</v>
      </c>
      <c r="B4" s="90">
        <v>670</v>
      </c>
    </row>
    <row r="5" spans="1:2" x14ac:dyDescent="0.2">
      <c r="A5" s="93" t="s">
        <v>238</v>
      </c>
      <c r="B5" s="90">
        <v>670</v>
      </c>
    </row>
    <row r="6" spans="1:2" x14ac:dyDescent="0.2">
      <c r="A6" s="92" t="s">
        <v>298</v>
      </c>
      <c r="B6" s="90">
        <v>12000</v>
      </c>
    </row>
    <row r="7" spans="1:2" x14ac:dyDescent="0.2">
      <c r="A7" s="93" t="s">
        <v>297</v>
      </c>
      <c r="B7" s="90">
        <v>12000</v>
      </c>
    </row>
    <row r="8" spans="1:2" x14ac:dyDescent="0.2">
      <c r="A8" s="92" t="s">
        <v>294</v>
      </c>
      <c r="B8" s="90">
        <v>421</v>
      </c>
    </row>
    <row r="9" spans="1:2" x14ac:dyDescent="0.2">
      <c r="A9" s="93" t="s">
        <v>254</v>
      </c>
      <c r="B9" s="90">
        <v>0</v>
      </c>
    </row>
    <row r="10" spans="1:2" x14ac:dyDescent="0.2">
      <c r="A10" s="93" t="s">
        <v>355</v>
      </c>
      <c r="B10" s="90">
        <v>421</v>
      </c>
    </row>
    <row r="11" spans="1:2" x14ac:dyDescent="0.2">
      <c r="A11" s="93" t="s">
        <v>347</v>
      </c>
      <c r="B11" s="90">
        <v>0</v>
      </c>
    </row>
    <row r="12" spans="1:2" x14ac:dyDescent="0.2">
      <c r="A12" s="92" t="s">
        <v>380</v>
      </c>
      <c r="B12" s="90">
        <v>2786</v>
      </c>
    </row>
    <row r="13" spans="1:2" x14ac:dyDescent="0.2">
      <c r="A13" s="93" t="s">
        <v>254</v>
      </c>
      <c r="B13" s="90">
        <v>1236</v>
      </c>
    </row>
    <row r="14" spans="1:2" x14ac:dyDescent="0.2">
      <c r="A14" s="93" t="s">
        <v>255</v>
      </c>
      <c r="B14" s="90">
        <v>1550</v>
      </c>
    </row>
    <row r="15" spans="1:2" x14ac:dyDescent="0.2">
      <c r="A15" s="92" t="s">
        <v>6</v>
      </c>
      <c r="B15" s="90">
        <v>67263.899999999994</v>
      </c>
    </row>
    <row r="16" spans="1:2" x14ac:dyDescent="0.2">
      <c r="A16" s="93" t="s">
        <v>7</v>
      </c>
      <c r="B16" s="90">
        <v>66000</v>
      </c>
    </row>
    <row r="17" spans="1:2" x14ac:dyDescent="0.2">
      <c r="A17" s="93" t="s">
        <v>171</v>
      </c>
      <c r="B17" s="90">
        <v>1263.9000000000001</v>
      </c>
    </row>
    <row r="18" spans="1:2" x14ac:dyDescent="0.2">
      <c r="A18" s="92" t="s">
        <v>193</v>
      </c>
      <c r="B18" s="90">
        <v>12421.5</v>
      </c>
    </row>
    <row r="19" spans="1:2" x14ac:dyDescent="0.2">
      <c r="A19" s="93" t="s">
        <v>212</v>
      </c>
      <c r="B19" s="90">
        <v>710.1</v>
      </c>
    </row>
    <row r="20" spans="1:2" x14ac:dyDescent="0.2">
      <c r="A20" s="93" t="s">
        <v>295</v>
      </c>
      <c r="B20" s="90">
        <v>1200</v>
      </c>
    </row>
    <row r="21" spans="1:2" x14ac:dyDescent="0.2">
      <c r="A21" s="93" t="s">
        <v>22</v>
      </c>
      <c r="B21" s="90">
        <v>950</v>
      </c>
    </row>
    <row r="22" spans="1:2" x14ac:dyDescent="0.2">
      <c r="A22" s="93" t="s">
        <v>201</v>
      </c>
      <c r="B22" s="90">
        <v>636</v>
      </c>
    </row>
    <row r="23" spans="1:2" x14ac:dyDescent="0.2">
      <c r="A23" s="93" t="s">
        <v>204</v>
      </c>
      <c r="B23" s="90">
        <v>460</v>
      </c>
    </row>
    <row r="24" spans="1:2" x14ac:dyDescent="0.2">
      <c r="A24" s="93" t="s">
        <v>215</v>
      </c>
      <c r="B24" s="90">
        <v>3250</v>
      </c>
    </row>
    <row r="25" spans="1:2" x14ac:dyDescent="0.2">
      <c r="A25" s="93" t="s">
        <v>296</v>
      </c>
      <c r="B25" s="90">
        <v>1100</v>
      </c>
    </row>
    <row r="26" spans="1:2" x14ac:dyDescent="0.2">
      <c r="A26" s="93" t="s">
        <v>39</v>
      </c>
      <c r="B26" s="90">
        <v>3125.4</v>
      </c>
    </row>
    <row r="27" spans="1:2" x14ac:dyDescent="0.2">
      <c r="A27" s="93" t="s">
        <v>196</v>
      </c>
      <c r="B27" s="90">
        <v>990</v>
      </c>
    </row>
    <row r="28" spans="1:2" x14ac:dyDescent="0.2">
      <c r="A28" s="93" t="s">
        <v>194</v>
      </c>
      <c r="B28" s="90">
        <v>0</v>
      </c>
    </row>
    <row r="29" spans="1:2" x14ac:dyDescent="0.2">
      <c r="A29" s="92" t="s">
        <v>327</v>
      </c>
      <c r="B29" s="90">
        <v>1240</v>
      </c>
    </row>
    <row r="30" spans="1:2" x14ac:dyDescent="0.2">
      <c r="A30" s="93" t="s">
        <v>349</v>
      </c>
      <c r="B30" s="90">
        <v>1240</v>
      </c>
    </row>
    <row r="31" spans="1:2" x14ac:dyDescent="0.2">
      <c r="A31" s="92" t="s">
        <v>129</v>
      </c>
      <c r="B31" s="90">
        <v>3400</v>
      </c>
    </row>
    <row r="32" spans="1:2" x14ac:dyDescent="0.2">
      <c r="A32" s="93" t="s">
        <v>296</v>
      </c>
      <c r="B32" s="90">
        <v>3400</v>
      </c>
    </row>
    <row r="33" spans="1:2" x14ac:dyDescent="0.2">
      <c r="A33" s="92" t="s">
        <v>65</v>
      </c>
      <c r="B33" s="90">
        <v>1605.8</v>
      </c>
    </row>
    <row r="34" spans="1:2" x14ac:dyDescent="0.2">
      <c r="A34" s="93" t="s">
        <v>254</v>
      </c>
      <c r="B34" s="90">
        <v>1605.8</v>
      </c>
    </row>
    <row r="35" spans="1:2" x14ac:dyDescent="0.2">
      <c r="A35" s="92" t="s">
        <v>302</v>
      </c>
      <c r="B35" s="90">
        <v>19168.98</v>
      </c>
    </row>
    <row r="36" spans="1:2" x14ac:dyDescent="0.2">
      <c r="A36" s="93" t="s">
        <v>303</v>
      </c>
      <c r="B36" s="90">
        <v>14508.98</v>
      </c>
    </row>
    <row r="37" spans="1:2" x14ac:dyDescent="0.2">
      <c r="A37" s="93" t="s">
        <v>296</v>
      </c>
      <c r="B37" s="90">
        <v>4660</v>
      </c>
    </row>
    <row r="38" spans="1:2" x14ac:dyDescent="0.2">
      <c r="A38" s="92" t="s">
        <v>190</v>
      </c>
      <c r="B38" s="90">
        <v>3168</v>
      </c>
    </row>
    <row r="39" spans="1:2" x14ac:dyDescent="0.2">
      <c r="A39" s="93" t="s">
        <v>189</v>
      </c>
      <c r="B39" s="90">
        <v>3168</v>
      </c>
    </row>
    <row r="40" spans="1:2" x14ac:dyDescent="0.2">
      <c r="A40" s="92" t="s">
        <v>385</v>
      </c>
      <c r="B40" s="90"/>
    </row>
    <row r="41" spans="1:2" x14ac:dyDescent="0.2">
      <c r="A41" s="93" t="s">
        <v>385</v>
      </c>
      <c r="B41" s="90"/>
    </row>
    <row r="42" spans="1:2" x14ac:dyDescent="0.2">
      <c r="A42" s="92" t="s">
        <v>386</v>
      </c>
      <c r="B42" s="90">
        <v>124145.18</v>
      </c>
    </row>
    <row r="43" spans="1:2" x14ac:dyDescent="0.2">
      <c r="A43"/>
      <c r="B43"/>
    </row>
    <row r="44" spans="1:2" x14ac:dyDescent="0.2">
      <c r="A44"/>
      <c r="B4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H32"/>
  <sheetViews>
    <sheetView topLeftCell="A16" zoomScaleNormal="100" workbookViewId="0">
      <selection activeCell="E25" sqref="E25"/>
    </sheetView>
  </sheetViews>
  <sheetFormatPr defaultRowHeight="15" x14ac:dyDescent="0.25"/>
  <cols>
    <col min="1" max="1" width="37.5703125" style="25" bestFit="1" customWidth="1"/>
    <col min="2" max="2" width="17.28515625" style="2"/>
    <col min="3" max="3" width="17.5703125" style="1"/>
    <col min="4" max="4" width="17.7109375" style="1"/>
    <col min="5" max="5" width="50.140625" style="1"/>
    <col min="6" max="1022" width="9.85546875" style="1"/>
    <col min="1023" max="1025" width="9.85546875"/>
  </cols>
  <sheetData>
    <row r="1" spans="1:6" ht="17.25" customHeight="1" thickBot="1" x14ac:dyDescent="0.3">
      <c r="A1" s="194" t="s">
        <v>1</v>
      </c>
      <c r="B1" s="195" t="s">
        <v>2</v>
      </c>
      <c r="C1" s="195" t="s">
        <v>3</v>
      </c>
      <c r="D1" s="195" t="s">
        <v>134</v>
      </c>
      <c r="E1" s="196" t="s">
        <v>5</v>
      </c>
    </row>
    <row r="2" spans="1:6" ht="15" customHeight="1" x14ac:dyDescent="0.25">
      <c r="A2" s="192" t="s">
        <v>139</v>
      </c>
      <c r="B2" s="79"/>
      <c r="C2" s="80"/>
      <c r="D2" s="80"/>
      <c r="E2" s="193"/>
    </row>
    <row r="3" spans="1:6" ht="15" customHeight="1" x14ac:dyDescent="0.25">
      <c r="A3" s="187" t="s">
        <v>140</v>
      </c>
      <c r="B3" s="185">
        <v>550</v>
      </c>
      <c r="C3" s="186">
        <v>65</v>
      </c>
      <c r="D3" s="186">
        <f>B3*C3</f>
        <v>35750</v>
      </c>
      <c r="E3" s="179"/>
    </row>
    <row r="4" spans="1:6" ht="15" customHeight="1" x14ac:dyDescent="0.25">
      <c r="A4" s="187" t="s">
        <v>141</v>
      </c>
      <c r="B4" s="185">
        <v>10</v>
      </c>
      <c r="C4" s="186">
        <v>0</v>
      </c>
      <c r="D4" s="186">
        <f>B4*C4</f>
        <v>0</v>
      </c>
      <c r="E4" s="179" t="s">
        <v>142</v>
      </c>
    </row>
    <row r="5" spans="1:6" ht="15" customHeight="1" x14ac:dyDescent="0.25">
      <c r="A5" s="188" t="s">
        <v>143</v>
      </c>
      <c r="B5" s="185">
        <v>100</v>
      </c>
      <c r="C5" s="186">
        <v>0</v>
      </c>
      <c r="D5" s="186">
        <f>B5*C5</f>
        <v>0</v>
      </c>
      <c r="E5" s="179"/>
    </row>
    <row r="6" spans="1:6" ht="15" customHeight="1" thickBot="1" x14ac:dyDescent="0.3">
      <c r="A6" s="189" t="s">
        <v>144</v>
      </c>
      <c r="B6" s="190">
        <v>0</v>
      </c>
      <c r="C6" s="191">
        <v>0</v>
      </c>
      <c r="D6" s="191">
        <f>B6*C6</f>
        <v>0</v>
      </c>
      <c r="E6" s="184"/>
    </row>
    <row r="7" spans="1:6" x14ac:dyDescent="0.25">
      <c r="A7" s="83" t="s">
        <v>134</v>
      </c>
      <c r="B7" s="84">
        <f>SUM(B3:B6)</f>
        <v>660</v>
      </c>
      <c r="C7" s="85"/>
      <c r="D7" s="85">
        <f>SUM(D3:D6)</f>
        <v>35750</v>
      </c>
      <c r="E7" s="30"/>
      <c r="F7" s="31">
        <f>D7/D24</f>
        <v>0.28796929530409476</v>
      </c>
    </row>
    <row r="8" spans="1:6" ht="30" x14ac:dyDescent="0.25">
      <c r="A8" s="88" t="s">
        <v>145</v>
      </c>
      <c r="B8" s="81">
        <v>500</v>
      </c>
      <c r="C8" s="82">
        <v>6</v>
      </c>
      <c r="D8" s="82">
        <f>B8*C8</f>
        <v>3000</v>
      </c>
      <c r="E8" s="26"/>
    </row>
    <row r="9" spans="1:6" x14ac:dyDescent="0.25">
      <c r="A9" s="88" t="s">
        <v>306</v>
      </c>
      <c r="B9" s="86">
        <v>1</v>
      </c>
      <c r="C9" s="87">
        <v>100</v>
      </c>
      <c r="D9" s="87">
        <f>B9*C9</f>
        <v>100</v>
      </c>
      <c r="E9" s="35"/>
    </row>
    <row r="10" spans="1:6" ht="15" customHeight="1" x14ac:dyDescent="0.25">
      <c r="A10" s="32"/>
      <c r="B10" s="33"/>
      <c r="C10" s="34"/>
      <c r="D10" s="34"/>
      <c r="E10" s="35"/>
    </row>
    <row r="11" spans="1:6" ht="15" customHeight="1" x14ac:dyDescent="0.3">
      <c r="A11" s="95" t="s">
        <v>146</v>
      </c>
      <c r="B11" s="95"/>
      <c r="C11" s="95"/>
      <c r="D11" s="36">
        <f>D24/B3</f>
        <v>225.71850909090907</v>
      </c>
    </row>
    <row r="12" spans="1:6" ht="15" customHeight="1" thickBot="1" x14ac:dyDescent="0.3">
      <c r="A12" s="32"/>
      <c r="B12" s="33"/>
      <c r="C12" s="34"/>
      <c r="D12" s="34"/>
      <c r="E12" s="35"/>
    </row>
    <row r="13" spans="1:6" ht="15" customHeight="1" thickBot="1" x14ac:dyDescent="0.3">
      <c r="A13" s="174" t="s">
        <v>1</v>
      </c>
      <c r="B13" s="175" t="s">
        <v>2</v>
      </c>
      <c r="C13" s="175" t="s">
        <v>3</v>
      </c>
      <c r="D13" s="175" t="s">
        <v>134</v>
      </c>
      <c r="E13" s="176" t="s">
        <v>5</v>
      </c>
    </row>
    <row r="14" spans="1:6" ht="15" customHeight="1" thickTop="1" x14ac:dyDescent="0.25">
      <c r="A14" s="177" t="s">
        <v>147</v>
      </c>
      <c r="B14" s="37">
        <v>1</v>
      </c>
      <c r="C14" s="38">
        <v>12000</v>
      </c>
      <c r="D14" s="39">
        <f t="shared" ref="D14:D19" si="0">B14*C14</f>
        <v>12000</v>
      </c>
      <c r="E14" s="178" t="s">
        <v>148</v>
      </c>
    </row>
    <row r="15" spans="1:6" ht="15" customHeight="1" x14ac:dyDescent="0.25">
      <c r="A15" s="177" t="s">
        <v>149</v>
      </c>
      <c r="B15" s="37">
        <v>1</v>
      </c>
      <c r="C15" s="38">
        <v>22000</v>
      </c>
      <c r="D15" s="39">
        <f t="shared" si="0"/>
        <v>22000</v>
      </c>
      <c r="E15" s="178" t="s">
        <v>150</v>
      </c>
    </row>
    <row r="16" spans="1:6" ht="15" customHeight="1" x14ac:dyDescent="0.25">
      <c r="A16" s="177" t="s">
        <v>151</v>
      </c>
      <c r="B16" s="37">
        <v>1</v>
      </c>
      <c r="C16" s="38">
        <v>7500</v>
      </c>
      <c r="D16" s="39">
        <f t="shared" si="0"/>
        <v>7500</v>
      </c>
      <c r="E16" s="179" t="s">
        <v>152</v>
      </c>
    </row>
    <row r="17" spans="1:5" ht="15" customHeight="1" x14ac:dyDescent="0.25">
      <c r="A17" s="177" t="s">
        <v>153</v>
      </c>
      <c r="B17" s="37">
        <v>1</v>
      </c>
      <c r="C17" s="38">
        <v>1000</v>
      </c>
      <c r="D17" s="39">
        <f t="shared" si="0"/>
        <v>1000</v>
      </c>
      <c r="E17" s="179" t="s">
        <v>154</v>
      </c>
    </row>
    <row r="18" spans="1:5" ht="15" customHeight="1" x14ac:dyDescent="0.25">
      <c r="A18" s="177" t="s">
        <v>155</v>
      </c>
      <c r="B18" s="37">
        <v>1</v>
      </c>
      <c r="C18" s="38">
        <v>2500</v>
      </c>
      <c r="D18" s="39">
        <f t="shared" si="0"/>
        <v>2500</v>
      </c>
      <c r="E18" s="179" t="s">
        <v>156</v>
      </c>
    </row>
    <row r="19" spans="1:5" ht="15" customHeight="1" thickBot="1" x14ac:dyDescent="0.3">
      <c r="A19" s="180" t="s">
        <v>157</v>
      </c>
      <c r="B19" s="181">
        <v>1</v>
      </c>
      <c r="C19" s="182">
        <v>0</v>
      </c>
      <c r="D19" s="183">
        <f t="shared" si="0"/>
        <v>0</v>
      </c>
      <c r="E19" s="184" t="s">
        <v>158</v>
      </c>
    </row>
    <row r="20" spans="1:5" ht="15" customHeight="1" x14ac:dyDescent="0.25">
      <c r="A20" s="27" t="s">
        <v>134</v>
      </c>
      <c r="B20" s="28"/>
      <c r="C20" s="29"/>
      <c r="D20" s="29">
        <f>SUM(D14:D19)</f>
        <v>45000</v>
      </c>
      <c r="E20" s="30"/>
    </row>
    <row r="21" spans="1:5" x14ac:dyDescent="0.25">
      <c r="A21" s="40"/>
      <c r="B21" s="41"/>
      <c r="C21" s="42"/>
      <c r="D21" s="42"/>
      <c r="E21" s="42"/>
    </row>
    <row r="23" spans="1:5" ht="18.75" x14ac:dyDescent="0.3">
      <c r="A23" s="43" t="s">
        <v>1</v>
      </c>
      <c r="B23" s="44"/>
      <c r="C23" s="44"/>
      <c r="D23" s="44" t="s">
        <v>166</v>
      </c>
    </row>
    <row r="24" spans="1:5" ht="18.75" x14ac:dyDescent="0.3">
      <c r="A24" s="45" t="s">
        <v>159</v>
      </c>
      <c r="B24" s="46"/>
      <c r="C24" s="47"/>
      <c r="D24" s="47">
        <f>kiadások!B159</f>
        <v>124145.18</v>
      </c>
    </row>
    <row r="25" spans="1:5" ht="18.75" x14ac:dyDescent="0.3">
      <c r="A25" s="48" t="s">
        <v>160</v>
      </c>
      <c r="B25" s="49"/>
      <c r="C25" s="50"/>
      <c r="D25" s="50">
        <f>-ROUNDDOWN(D7/1000,0)*1000</f>
        <v>-35000</v>
      </c>
    </row>
    <row r="26" spans="1:5" ht="18.75" x14ac:dyDescent="0.3">
      <c r="A26" s="48" t="s">
        <v>161</v>
      </c>
      <c r="B26" s="49"/>
      <c r="C26" s="50"/>
      <c r="D26" s="50">
        <f>-ROUNDDOWN(D8/1000,0)*1000</f>
        <v>-3000</v>
      </c>
    </row>
    <row r="27" spans="1:5" ht="18.75" x14ac:dyDescent="0.3">
      <c r="A27" s="48" t="s">
        <v>307</v>
      </c>
      <c r="B27" s="49"/>
      <c r="C27" s="50"/>
      <c r="D27" s="50">
        <f>-D9</f>
        <v>-100</v>
      </c>
    </row>
    <row r="28" spans="1:5" ht="18.75" x14ac:dyDescent="0.3">
      <c r="A28" s="48" t="s">
        <v>162</v>
      </c>
      <c r="B28" s="51"/>
      <c r="C28" s="52"/>
      <c r="D28" s="50">
        <f>-D20</f>
        <v>-45000</v>
      </c>
    </row>
    <row r="29" spans="1:5" ht="18.75" x14ac:dyDescent="0.3">
      <c r="A29" s="48" t="s">
        <v>163</v>
      </c>
      <c r="B29" s="49"/>
      <c r="C29" s="50"/>
      <c r="D29" s="50">
        <f>-SUMIF(kiadások!G:G,"ELHAGYHATÓ",kiadások!F:F)</f>
        <v>-4529.8</v>
      </c>
    </row>
    <row r="30" spans="1:5" ht="18.75" x14ac:dyDescent="0.3">
      <c r="A30" s="53" t="s">
        <v>164</v>
      </c>
      <c r="B30" s="54"/>
      <c r="C30" s="55"/>
      <c r="D30" s="56">
        <f>SUM(D24:D29)</f>
        <v>36515.37999999999</v>
      </c>
    </row>
    <row r="31" spans="1:5" ht="18.75" x14ac:dyDescent="0.3">
      <c r="A31" s="45" t="s">
        <v>165</v>
      </c>
      <c r="B31" s="46"/>
      <c r="C31" s="47"/>
      <c r="D31" s="57">
        <f>SUMIF(kiadások!G:G,"OPCIÓ",kiadások!F:F)</f>
        <v>14321.98</v>
      </c>
    </row>
    <row r="32" spans="1:5" ht="18.75" x14ac:dyDescent="0.3">
      <c r="A32" s="53" t="s">
        <v>164</v>
      </c>
      <c r="B32" s="54"/>
      <c r="C32" s="55"/>
      <c r="D32" s="56">
        <f>D30-D31</f>
        <v>22193.399999999991</v>
      </c>
    </row>
  </sheetData>
  <mergeCells count="1">
    <mergeCell ref="A11:C11"/>
  </mergeCells>
  <pageMargins left="0.7" right="0.7" top="0.78749999999999998" bottom="0.78749999999999998"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197</TotalTime>
  <Application>Microsoft Excel</Application>
  <DocSecurity>0</DocSecurity>
  <ScaleCrop>false</ScaleCrop>
  <HeadingPairs>
    <vt:vector size="2" baseType="variant">
      <vt:variant>
        <vt:lpstr>Munkalapok</vt:lpstr>
      </vt:variant>
      <vt:variant>
        <vt:i4>4</vt:i4>
      </vt:variant>
    </vt:vector>
  </HeadingPairs>
  <TitlesOfParts>
    <vt:vector size="4" baseType="lpstr">
      <vt:lpstr>kiadások</vt:lpstr>
      <vt:lpstr>Kiadások csoportositva</vt:lpstr>
      <vt:lpstr>kiadások pivot</vt:lpstr>
      <vt:lpstr>bevételek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Gergő</cp:lastModifiedBy>
  <cp:revision>25</cp:revision>
  <dcterms:created xsi:type="dcterms:W3CDTF">2017-01-30T22:43:00Z</dcterms:created>
  <dcterms:modified xsi:type="dcterms:W3CDTF">2017-02-02T22:13:44Z</dcterms:modified>
  <dc:language>sk-SK</dc:language>
</cp:coreProperties>
</file>